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R:\Manchester\Projects\Team 914 - Sustainability\5023602 Uxbridge Co Living and Hotel\WLC\Update resubmission\"/>
    </mc:Choice>
  </mc:AlternateContent>
  <xr:revisionPtr revIDLastSave="0" documentId="13_ncr:1_{0EE3D25C-23B0-418E-A06F-BF7797FD91A3}" xr6:coauthVersionLast="47" xr6:coauthVersionMax="47" xr10:uidLastSave="{00000000-0000-0000-0000-000000000000}"/>
  <bookViews>
    <workbookView xWindow="-108" yWindow="-108" windowWidth="23256" windowHeight="12576" firstSheet="2"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68" i="11" l="1"/>
  <c r="I174" i="11" l="1"/>
  <c r="I173" i="11"/>
  <c r="I171" i="11"/>
  <c r="I170" i="11"/>
  <c r="I179" i="11"/>
  <c r="I178" i="11"/>
  <c r="I177" i="11"/>
  <c r="I175" i="11"/>
  <c r="I125" i="11"/>
  <c r="I181" i="11" l="1"/>
  <c r="I199" i="11"/>
  <c r="I198" i="11"/>
  <c r="I197" i="11"/>
  <c r="H195" i="11"/>
  <c r="I202" i="11"/>
  <c r="H201" i="11"/>
  <c r="I204" i="11"/>
  <c r="I206" i="11"/>
  <c r="I120" i="11"/>
  <c r="I119" i="11"/>
  <c r="I140" i="11"/>
  <c r="I128" i="11"/>
  <c r="I111" i="11"/>
  <c r="I109" i="11"/>
  <c r="I108" i="11"/>
  <c r="I107" i="11"/>
  <c r="I106" i="11"/>
  <c r="I105" i="11"/>
  <c r="I102" i="11"/>
  <c r="I98" i="11"/>
  <c r="I97" i="11"/>
  <c r="I96" i="11"/>
  <c r="I95" i="11"/>
  <c r="I94" i="11"/>
  <c r="I93" i="11"/>
  <c r="I91" i="11"/>
  <c r="I90" i="11"/>
  <c r="I84" i="11"/>
  <c r="H209" i="11"/>
  <c r="H208" i="11"/>
  <c r="H207" i="11"/>
  <c r="H205" i="11"/>
  <c r="H203" i="11"/>
  <c r="I139" i="11"/>
  <c r="I123" i="11"/>
  <c r="I118" i="11"/>
  <c r="I116" i="11"/>
  <c r="I117" i="11"/>
  <c r="I115" i="11"/>
  <c r="I100" i="11"/>
  <c r="I88" i="11"/>
  <c r="I86" i="11"/>
  <c r="I81" i="11"/>
  <c r="I74" i="11"/>
  <c r="I69" i="11"/>
  <c r="I68" i="11"/>
  <c r="I63" i="11"/>
  <c r="I61" i="11"/>
  <c r="I59" i="11"/>
  <c r="I133" i="11"/>
  <c r="I129" i="11"/>
  <c r="I158" i="11"/>
  <c r="I159" i="11"/>
  <c r="I160" i="11"/>
  <c r="I161" i="11"/>
  <c r="I164" i="11"/>
  <c r="I165" i="11"/>
  <c r="I166" i="11"/>
  <c r="I167" i="11"/>
  <c r="I169" i="11"/>
  <c r="I155" i="11"/>
  <c r="H212" i="11"/>
  <c r="H214" i="11"/>
  <c r="I189" i="11"/>
  <c r="I190" i="11"/>
  <c r="I191" i="11"/>
  <c r="I192" i="11"/>
  <c r="I188" i="11"/>
  <c r="I187" i="11"/>
  <c r="I186" i="11"/>
  <c r="I184" i="11"/>
  <c r="I185" i="11"/>
  <c r="I183" i="11"/>
  <c r="D156" i="11"/>
  <c r="I156" i="11" s="1"/>
  <c r="H77" i="11" l="1"/>
  <c r="E175" i="11"/>
  <c r="E181" i="11"/>
  <c r="E182" i="11"/>
  <c r="E183" i="11"/>
  <c r="E180" i="11" s="1"/>
  <c r="E186" i="11"/>
  <c r="I210" i="11"/>
  <c r="I154" i="11" l="1"/>
  <c r="I153" i="11"/>
  <c r="F73" i="11"/>
  <c r="I67" i="11" l="1"/>
  <c r="H196" i="11"/>
  <c r="I62" i="11"/>
  <c r="I60" i="11"/>
  <c r="I58" i="11"/>
  <c r="I57" i="11"/>
  <c r="H56" i="11"/>
  <c r="C31" i="11"/>
  <c r="F38" i="11"/>
  <c r="S100" i="9" l="1"/>
  <c r="D232" i="11" l="1"/>
  <c r="E26" i="11"/>
  <c r="E25" i="11"/>
  <c r="D26" i="11"/>
  <c r="D25" i="11"/>
  <c r="C26" i="11"/>
  <c r="C25" i="11"/>
  <c r="E44" i="9"/>
  <c r="E43" i="9"/>
  <c r="D44" i="9"/>
  <c r="D43" i="9"/>
  <c r="C44" i="9"/>
  <c r="C43" i="9"/>
  <c r="D26" i="10"/>
  <c r="C26" i="10"/>
  <c r="E26" i="10"/>
  <c r="E25" i="10"/>
  <c r="D25" i="10"/>
  <c r="C25" i="10"/>
  <c r="S83" i="10"/>
  <c r="N121" i="9" l="1"/>
  <c r="O121" i="9"/>
  <c r="F261" i="11" l="1"/>
  <c r="I104" i="10"/>
  <c r="F104" i="10"/>
  <c r="S247" i="11"/>
  <c r="F121" i="9" l="1"/>
  <c r="S103" i="10"/>
  <c r="S120" i="9"/>
  <c r="T261" i="11"/>
  <c r="S260" i="11"/>
  <c r="G261" i="11"/>
  <c r="D76" i="10" l="1"/>
  <c r="I76" i="10"/>
  <c r="H76" i="10"/>
  <c r="I232" i="11"/>
  <c r="H232" i="11"/>
  <c r="I92" i="9"/>
  <c r="H92" i="9"/>
  <c r="D92" i="9"/>
  <c r="S256" i="11" l="1"/>
  <c r="S259" i="11"/>
  <c r="S257" i="11"/>
  <c r="S254" i="11"/>
  <c r="L121" i="9" l="1"/>
  <c r="S101" i="9" l="1"/>
  <c r="S102" i="9"/>
  <c r="S103" i="9"/>
  <c r="S104" i="9"/>
  <c r="S105" i="9"/>
  <c r="S106" i="9"/>
  <c r="S107" i="9"/>
  <c r="S108" i="9"/>
  <c r="S109" i="9"/>
  <c r="S110" i="9"/>
  <c r="S111" i="9"/>
  <c r="S112" i="9"/>
  <c r="S113" i="9"/>
  <c r="S114" i="9"/>
  <c r="S115" i="9"/>
  <c r="S116" i="9"/>
  <c r="S117" i="9"/>
  <c r="S118" i="9"/>
  <c r="S119" i="9"/>
  <c r="I93" i="9"/>
  <c r="H93" i="9"/>
  <c r="D93" i="9"/>
  <c r="I233" i="11"/>
  <c r="H233" i="11"/>
  <c r="D233"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241" i="11"/>
  <c r="S242" i="11"/>
  <c r="S243" i="11"/>
  <c r="S244" i="11"/>
  <c r="S246" i="11"/>
  <c r="S248" i="11"/>
  <c r="S249" i="11"/>
  <c r="S250" i="11"/>
  <c r="S251" i="11"/>
  <c r="S252" i="11"/>
  <c r="S253" i="11"/>
  <c r="S255" i="11"/>
  <c r="S240" i="11"/>
  <c r="P261" i="11"/>
  <c r="Q261" i="11"/>
  <c r="Q262" i="11" s="1"/>
  <c r="R261" i="11"/>
  <c r="R262" i="11" s="1"/>
  <c r="N261" i="11"/>
  <c r="N262" i="11" s="1"/>
  <c r="L261" i="11"/>
  <c r="J261" i="11"/>
  <c r="J262" i="11" s="1"/>
  <c r="I261" i="11"/>
  <c r="I262" i="11" s="1"/>
  <c r="H261" i="11"/>
  <c r="F262" i="11"/>
  <c r="E261" i="11"/>
  <c r="E262" i="11" s="1"/>
  <c r="D40" i="9" l="1"/>
  <c r="D41" i="9" s="1"/>
  <c r="E22" i="10"/>
  <c r="E23" i="10" s="1"/>
  <c r="D105" i="10"/>
  <c r="C23" i="10"/>
  <c r="D22" i="10"/>
  <c r="D23" i="10" s="1"/>
  <c r="D122" i="9"/>
  <c r="C40" i="9"/>
  <c r="C41" i="9" s="1"/>
  <c r="E40" i="9"/>
  <c r="E41" i="9" s="1"/>
  <c r="P262" i="11"/>
  <c r="H262" i="11"/>
  <c r="S104" i="10"/>
  <c r="S105" i="10" s="1"/>
  <c r="S121" i="9"/>
  <c r="S122" i="9" s="1"/>
  <c r="O122" i="9"/>
  <c r="H40" i="9"/>
  <c r="H41" i="9" s="1"/>
  <c r="G122" i="9"/>
  <c r="F40" i="9"/>
  <c r="F41" i="9" s="1"/>
  <c r="T122" i="9"/>
  <c r="I40" i="9"/>
  <c r="I41" i="9" s="1"/>
  <c r="G22" i="11"/>
  <c r="G34" i="9" s="1"/>
  <c r="G262" i="11"/>
  <c r="T262" i="11"/>
  <c r="I22" i="11"/>
  <c r="I34" i="9" s="1"/>
  <c r="O105" i="10"/>
  <c r="G105" i="10"/>
  <c r="F22" i="10"/>
  <c r="F23" i="10" s="1"/>
  <c r="T105" i="10"/>
  <c r="C105" i="10"/>
  <c r="K105" i="10"/>
  <c r="L105" i="10"/>
  <c r="G23" i="10"/>
  <c r="L262" i="11"/>
  <c r="C122" i="9"/>
  <c r="N122" i="9"/>
  <c r="J122" i="9"/>
  <c r="I23" i="10"/>
  <c r="H22" i="10"/>
  <c r="H23" i="10" s="1"/>
  <c r="I23" i="11" l="1"/>
  <c r="I35" i="9" s="1"/>
  <c r="G23" i="11"/>
  <c r="G35" i="9" s="1"/>
  <c r="I77" i="10"/>
  <c r="H77" i="10"/>
  <c r="D77" i="10"/>
  <c r="D261" i="11" l="1"/>
  <c r="C22" i="11" s="1"/>
  <c r="C261" i="11"/>
  <c r="C34" i="9" l="1"/>
  <c r="C262" i="11"/>
  <c r="D262" i="11"/>
  <c r="C23" i="11" l="1"/>
  <c r="C35" i="9" s="1"/>
  <c r="K261" i="11"/>
  <c r="S245" i="11"/>
  <c r="F22" i="11" l="1"/>
  <c r="K262" i="11"/>
  <c r="F23" i="11" l="1"/>
  <c r="F35" i="9" s="1"/>
  <c r="F34" i="9"/>
  <c r="O261" i="11" l="1"/>
  <c r="D22" i="11" s="1"/>
  <c r="S258" i="11"/>
  <c r="S261" i="11" s="1"/>
  <c r="S262" i="11" s="1"/>
  <c r="E22" i="11" l="1"/>
  <c r="E34" i="9" s="1"/>
  <c r="D23" i="11"/>
  <c r="D35" i="9" s="1"/>
  <c r="D34" i="9"/>
  <c r="H22" i="11"/>
  <c r="O262" i="11"/>
  <c r="E23" i="11" l="1"/>
  <c r="E35" i="9" s="1"/>
  <c r="H23" i="11"/>
  <c r="H35" i="9" s="1"/>
  <c r="H3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tc={F652FC90-7D65-4840-A6CD-0BC3FD83A077}</author>
  </authors>
  <commentList>
    <comment ref="C6" authorId="0" shapeId="0" xr:uid="{F652FC90-7D65-4840-A6CD-0BC3FD83A077}">
      <text>
        <t xml:space="preserve">[Threaded comment]
Your version of Excel allows you to read this threaded comment; however, any edits to it will get removed if the file is opened in a newer version of Excel. Learn more: https://go.microsoft.com/fwlink/?linkid=870924
Comment:
    Includes Basement &amp; Mezzanine </t>
      </text>
    </comment>
  </commentList>
</comments>
</file>

<file path=xl/sharedStrings.xml><?xml version="1.0" encoding="utf-8"?>
<sst xmlns="http://schemas.openxmlformats.org/spreadsheetml/2006/main" count="1154" uniqueCount="499">
  <si>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</si>
  <si>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</si>
  <si>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</si>
  <si>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</si>
  <si>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</si>
  <si>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</si>
  <si>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</si>
  <si>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</si>
  <si>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</si>
  <si>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</si>
  <si>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</si>
  <si>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</si>
  <si>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</si>
  <si>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</si>
  <si>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</si>
  <si>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</si>
  <si>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</si>
  <si>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</si>
  <si>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</si>
  <si>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</si>
  <si>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</si>
  <si>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</si>
  <si>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</si>
  <si>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</si>
  <si>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</si>
  <si>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</si>
  <si>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</si>
  <si>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</si>
  <si>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</si>
  <si>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</si>
  <si>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</si>
  <si>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</si>
  <si>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</si>
  <si>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</si>
  <si>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</si>
  <si>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</si>
  <si>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</si>
  <si>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</si>
  <si>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</si>
  <si>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</si>
  <si>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</si>
  <si>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</si>
  <si>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</si>
  <si>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</si>
  <si>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</si>
  <si>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</si>
  <si>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</si>
  <si>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</si>
  <si>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</si>
  <si>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</si>
  <si>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</si>
  <si>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</si>
  <si>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</si>
  <si>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</si>
  <si>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</si>
  <si>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</si>
  <si>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</si>
  <si>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</si>
  <si>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</si>
  <si>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</si>
  <si>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</si>
  <si>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</si>
  <si>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</si>
  <si>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</si>
  <si>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</si>
  <si>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</si>
  <si>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</si>
  <si>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</si>
  <si>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</si>
  <si>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</si>
  <si>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</si>
  <si>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</si>
  <si>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</si>
  <si>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</si>
  <si>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</si>
  <si>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</si>
  <si>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</si>
  <si>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</si>
  <si>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</si>
  <si>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</si>
  <si>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</si>
  <si>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</si>
  <si>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</si>
  <si>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</si>
  <si>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</si>
  <si>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</si>
  <si>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</si>
  <si>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</si>
  <si>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</si>
  <si>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</si>
  <si>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</si>
  <si>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</si>
  <si>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</si>
  <si>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</si>
  <si>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</si>
  <si>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</si>
  <si>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</si>
  <si>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</si>
  <si>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</si>
  <si>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</si>
  <si>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</si>
  <si>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</si>
  <si>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</si>
  <si>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</si>
  <si>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</si>
  <si>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</si>
  <si>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</si>
  <si>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</si>
  <si>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</si>
  <si>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</si>
  <si>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</si>
  <si>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</si>
  <si>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</si>
  <si>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</si>
  <si>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</si>
  <si>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</si>
  <si>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</si>
  <si>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</si>
  <si>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</si>
  <si>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</si>
  <si>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</si>
  <si>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</si>
  <si>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</si>
  <si>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</si>
  <si>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</si>
  <si>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</si>
  <si>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</si>
  <si>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</si>
  <si>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</si>
  <si>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</si>
  <si>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</si>
  <si>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</si>
  <si>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</si>
  <si>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</si>
  <si>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</si>
  <si>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</si>
  <si>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</si>
  <si>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</si>
  <si>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</si>
  <si>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</si>
  <si>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</si>
  <si>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</si>
  <si>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</si>
  <si>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</si>
  <si>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</si>
  <si>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</si>
  <si>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</si>
  <si>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</si>
  <si>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</si>
  <si>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</si>
  <si>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</si>
  <si>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</si>
  <si>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</si>
  <si>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</si>
  <si>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</si>
  <si>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</si>
  <si>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</si>
  <si>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</si>
  <si>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</si>
  <si>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</si>
  <si>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</si>
  <si>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</si>
  <si>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</si>
  <si>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</si>
  <si>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</si>
  <si>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</si>
  <si>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</si>
  <si>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</si>
  <si>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</si>
  <si>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</si>
  <si>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</si>
  <si>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</si>
  <si>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</si>
  <si>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</si>
  <si>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</si>
  <si>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</si>
  <si>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</si>
  <si>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</si>
  <si>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</si>
  <si>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</si>
  <si>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</si>
  <si>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</si>
  <si>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</si>
  <si>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</si>
  <si>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</si>
  <si>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</si>
  <si>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</si>
  <si>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</si>
  <si>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</si>
  <si>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</si>
  <si>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</si>
  <si>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</si>
  <si>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</si>
  <si>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</si>
  <si>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</si>
  <si>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</si>
  <si>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</si>
  <si>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</si>
  <si>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</si>
  <si>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</si>
  <si>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</si>
  <si>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</si>
  <si>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</si>
  <si>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</si>
  <si>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</si>
  <si>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</si>
  <si>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</si>
  <si>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</si>
  <si>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</si>
  <si>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</si>
  <si>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</si>
  <si>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</si>
  <si>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</si>
  <si>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</si>
  <si>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</si>
  <si>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</si>
  <si>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</si>
  <si>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</si>
  <si>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</si>
  <si>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</si>
  <si>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</si>
  <si>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</si>
  <si>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</si>
  <si>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</si>
  <si>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</si>
  <si>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</si>
  <si>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</si>
  <si>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</si>
  <si>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</si>
  <si>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</si>
  <si>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</si>
  <si>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</si>
  <si>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</si>
  <si>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</si>
  <si>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</si>
  <si>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</si>
  <si>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</si>
  <si>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</si>
  <si>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</si>
  <si>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</si>
  <si>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</si>
  <si>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</si>
  <si>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</si>
  <si>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</si>
  <si>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</si>
  <si>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</si>
  <si>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</si>
  <si>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</si>
  <si>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</si>
  <si>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</si>
  <si>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</si>
  <si>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</si>
  <si>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</si>
  <si>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</si>
  <si>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</si>
  <si>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</si>
  <si>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</si>
  <si>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</si>
  <si>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</si>
  <si>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</si>
  <si>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</si>
  <si>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</si>
  <si>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</si>
  <si>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</si>
  <si>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</si>
  <si>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</si>
  <si>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</si>
  <si>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</si>
  <si>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</si>
  <si>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</si>
  <si>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</si>
  <si>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</si>
  <si>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</si>
  <si>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</si>
  <si>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</si>
  <si>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</si>
  <si>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</si>
  <si>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</si>
  <si>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</si>
  <si>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</si>
  <si>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</si>
  <si>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</si>
  <si>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</si>
  <si>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</si>
  <si>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</si>
  <si>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</si>
  <si>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</si>
  <si>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</si>
  <si>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</si>
  <si>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</si>
  <si>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</si>
  <si>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</si>
  <si>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</si>
  <si>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</si>
  <si>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</si>
  <si>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</si>
  <si>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</si>
  <si>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</si>
  <si>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Ridge and Partners LLP</t>
  </si>
  <si>
    <t>Detailed design options appraisal for the superstructure will be undertaken by the project team</t>
  </si>
  <si>
    <t xml:space="preserve">60 Years </t>
  </si>
  <si>
    <t>OneClick LCA</t>
  </si>
  <si>
    <t xml:space="preserve">OneClick LCA, EPDs used where product specific items are present, OneClick generic data applied </t>
  </si>
  <si>
    <t>Reduction in regulated operational energy</t>
  </si>
  <si>
    <t/>
  </si>
  <si>
    <t>5.8.3.Lighting installations - LED lighting, P = 40W</t>
  </si>
  <si>
    <t>As Building (60 years)</t>
  </si>
  <si>
    <t>Metal-containing product recycling (90 % metal)</t>
  </si>
  <si>
    <t>Steel recycling</t>
  </si>
  <si>
    <t>Concrete crushed to aggregate (for sub-base layers), Portland Cement 300 kg / m3</t>
  </si>
  <si>
    <t>Concrete crushed to aggregate (for sub-base layers), Portland Cement 400 kg / m3</t>
  </si>
  <si>
    <t>Wood incineration</t>
  </si>
  <si>
    <t>Landfilling (for inert materials)</t>
  </si>
  <si>
    <t>Plastic-based material incineration</t>
  </si>
  <si>
    <t>Stainless steel recycling</t>
  </si>
  <si>
    <t>Asphalt reuse via reprocessing</t>
  </si>
  <si>
    <t>Cement/mortar use in a backfill</t>
  </si>
  <si>
    <t>Rebar separated (2 %), concrete to aggregate</t>
  </si>
  <si>
    <t>Brick/stone crushed to aggregate (for sub-base layers)</t>
  </si>
  <si>
    <t>Concrete crushed to aggregate (for sub-base layers), Portland Cement 200 kg / m3</t>
  </si>
  <si>
    <t xml:space="preserve">Increase service life of builiding service systems through regular maintainenece </t>
  </si>
  <si>
    <t>Use of 30% GGBS in the upper floor slabs and 50% GGBS in the walls and columns.</t>
  </si>
  <si>
    <t>Optimised Superstructure design through the selection of post-tensioned concrete for elements, such as the upper floors slabs, walls and columns</t>
  </si>
  <si>
    <t xml:space="preserve">Unfinished Concrete to Plant and Retail Fit-out areas </t>
  </si>
  <si>
    <t xml:space="preserve">High Street Uxbridge </t>
  </si>
  <si>
    <t>Use of 50% GGBS cement replacement for substructure elements, including the piles, pile caps and capping beam</t>
  </si>
  <si>
    <t>TBC - Detailed design stage</t>
  </si>
  <si>
    <t>Mixed Use - C1, E, Sui Generis</t>
  </si>
  <si>
    <t xml:space="preserve">Approx. 16.5% of the Substructure (Stage 2 estimate), TBC Detailed design for other elemental percentages </t>
  </si>
  <si>
    <t>R-32</t>
  </si>
  <si>
    <t>Aggregate reuse for fill</t>
  </si>
  <si>
    <t xml:space="preserve">1.1.1.Standard foundations - Reinforcement steel (rebar),  97% recycled content </t>
  </si>
  <si>
    <t xml:space="preserve">1.1.5.Basement retaining walls - Reinforcement steel (rebar), generic, 97% recycled content </t>
  </si>
  <si>
    <t>1.1.1.Standard foundations - Concrete C40/50 50% GGBS</t>
  </si>
  <si>
    <t xml:space="preserve">1.1.5.Basement retaining walls - Concrete C32/40 50% GGBS </t>
  </si>
  <si>
    <t xml:space="preserve">30 years </t>
  </si>
  <si>
    <t>25 years</t>
  </si>
  <si>
    <t>30 years</t>
  </si>
  <si>
    <t>35 years</t>
  </si>
  <si>
    <t>10 years</t>
  </si>
  <si>
    <t>Plastic Based Incineration</t>
  </si>
  <si>
    <t>Metal-containing product recycling (90%)</t>
  </si>
  <si>
    <t xml:space="preserve">Rebar Separated (2%) concrete to aggregate </t>
  </si>
  <si>
    <t>Cement/mortar use in backfill</t>
  </si>
  <si>
    <t>Aluminium Recycling</t>
  </si>
  <si>
    <t>Brick/stone crushed to aggregate (for sub base layers)</t>
  </si>
  <si>
    <t xml:space="preserve">Gypsum recycling </t>
  </si>
  <si>
    <t>Glass recycling</t>
  </si>
  <si>
    <t>Glass containing product</t>
  </si>
  <si>
    <t>Gypsum recycling</t>
  </si>
  <si>
    <t>Metal conatining product recycling (90%)</t>
  </si>
  <si>
    <t>Wood-containing product incineration (80% wood)</t>
  </si>
  <si>
    <t>Glass containing product recycling (80%)</t>
  </si>
  <si>
    <t>Plastic based material incineration</t>
  </si>
  <si>
    <t xml:space="preserve">10 years </t>
  </si>
  <si>
    <t xml:space="preserve">15 years </t>
  </si>
  <si>
    <t>Wood containing product incineration (80% wood)</t>
  </si>
  <si>
    <t xml:space="preserve">20 years </t>
  </si>
  <si>
    <t>60 years</t>
  </si>
  <si>
    <t>-</t>
  </si>
  <si>
    <t>20 years</t>
  </si>
  <si>
    <t>15 years</t>
  </si>
  <si>
    <t>Electrification components and systems</t>
  </si>
  <si>
    <t>Aluminium</t>
  </si>
  <si>
    <t>"Demolition of the existing buildings and comprehensive redevelopment of the site to provide a mixed-use development comprising hotel (Class C1), co-living (Class Sui Generis) and replacement commercial floorspace (Class E) alongside public realm improvements, including a new pocket park, basement parking and associated infrastructure.”</t>
  </si>
  <si>
    <t>Reuse as material</t>
  </si>
  <si>
    <t xml:space="preserve"> 8.6.1 Surface water &amp; foul water drainage - Aggregate</t>
  </si>
  <si>
    <t xml:space="preserve">  8.6.1 Surface water &amp; foul water drainage - Plastic Profile &amp; products </t>
  </si>
  <si>
    <t xml:space="preserve"> 8.6.1 Surface water &amp; foul water drainage - Sand, soil &amp; gravel</t>
  </si>
  <si>
    <t xml:space="preserve">8.5.1.Site/Street furniture and equipment - Steel </t>
  </si>
  <si>
    <t>8.5.1.Site/Street furniture and equipment - Stainless Steel</t>
  </si>
  <si>
    <t>8.3.1.Seeding and turfing Clay Soil</t>
  </si>
  <si>
    <t xml:space="preserve">8.3.1.Seeding and turfing Sand, compacted </t>
  </si>
  <si>
    <t xml:space="preserve"> 8.3.1.Seeding and turfing Soil, compacted </t>
  </si>
  <si>
    <t>8.2.1.Roads, paths and pavings - Sand, soil and gravel</t>
  </si>
  <si>
    <t>8.2.1.Roads, paths and pavings - Asphalt</t>
  </si>
  <si>
    <t>8.2.1.Roads, paths and pavings - Mortar (masonry/bricklaying)</t>
  </si>
  <si>
    <t>8.2.1.Roads, paths and pavings - Other precast concrete products</t>
  </si>
  <si>
    <t>8.2.1.Roads, paths and pavings - Natural stone</t>
  </si>
  <si>
    <t>8.2.1.Roads, paths and pavings - Plastic membranes</t>
  </si>
  <si>
    <t>8.2.1.Roads, paths and pavings - Concrete slabs (hollow and solid)</t>
  </si>
  <si>
    <t>8.2.1.Roads, paths and pavings - Poured  concrete,C20/25, 10% (typical) recycled binders</t>
  </si>
  <si>
    <t xml:space="preserve"> 1.1.1.Standard foundations - Aggregate (crushed gravel)</t>
  </si>
  <si>
    <t xml:space="preserve">1.1.1.Standard foundations- Concrete C32/40 50% GGBS </t>
  </si>
  <si>
    <t xml:space="preserve">1.1.3.Lowest floor construction - Concrete, C32/40 30% GGBS </t>
  </si>
  <si>
    <t xml:space="preserve">1.1.3.Lowest floor construction -  Reinforcement steel (rebar) 97% recycled </t>
  </si>
  <si>
    <t>2.1.4.Concrete frames - Concrete C40/50, 50% GGBS</t>
  </si>
  <si>
    <t>2.1.4.Concrete frames - Reinforcement steel</t>
  </si>
  <si>
    <t>2.1.4.Concrete frames -  Steel/Iron</t>
  </si>
  <si>
    <t xml:space="preserve">2.2.1.Floors -  Plastic Membrane </t>
  </si>
  <si>
    <t xml:space="preserve">2.2.1.Floors - EPS </t>
  </si>
  <si>
    <t xml:space="preserve">2.2.1.Floors - Concrete C32/40 30% GGBS content in cement </t>
  </si>
  <si>
    <t>2.2.1.Floors  - Reinforcement steel</t>
  </si>
  <si>
    <t>2.2.1.Floors  - Plywood</t>
  </si>
  <si>
    <t>2.3.1.Roof structure - Sand, soil and gravel</t>
  </si>
  <si>
    <t>2.3.1.Roof structure - Plastic membranes</t>
  </si>
  <si>
    <t>2.3.1.Roof structure - EPS (expanded polystyrene) insulation</t>
  </si>
  <si>
    <t>2.3.1.Roof structure - Leveling screeds (for floors)</t>
  </si>
  <si>
    <t>2.3.1.Roof structure - Other precast concrete products</t>
  </si>
  <si>
    <t>2.3.1.Roof structure - Ready-mix concrete for external walls and floors</t>
  </si>
  <si>
    <t>2.3.1.Roof structure - Reinforcement for concrete (rebar)</t>
  </si>
  <si>
    <t>2.3.1.Roof structure - Plastic profiles and products</t>
  </si>
  <si>
    <t>2.3.4.Roof Drainage - Pipes (water, heating, sewage)</t>
  </si>
  <si>
    <t>2.4.1.Stair and ramp structures - Concrete Wall Elements</t>
  </si>
  <si>
    <t>2.4.3.Stair and ramp balustrades and handrails - Aluminium</t>
  </si>
  <si>
    <t>2.4.3.Stair and ramp balustrades and handrails - Partitioning Systems</t>
  </si>
  <si>
    <t>2.5.1.External enclosing walls Aluminium</t>
  </si>
  <si>
    <t>2.5.1.External enclosing walls - Fibre cement products</t>
  </si>
  <si>
    <t>2.5.1.External enclosing walls - Mortar (masonry/bricklaying)</t>
  </si>
  <si>
    <t>2.5.1.External enclosing walls - Other steel/iron</t>
  </si>
  <si>
    <t>2.5.1.External enclosing walls - Brick, common clay brick</t>
  </si>
  <si>
    <t>2.5.1.External enclosing walls - Gypsum plaster (interior applications)</t>
  </si>
  <si>
    <t>2.5.1.External enclosing walls - Specialty gypsum board</t>
  </si>
  <si>
    <t>2.5.1.External enclosing walls - Plastic membranes</t>
  </si>
  <si>
    <t>2.5.1.External enclosing walls - Structural steel and steel profiles</t>
  </si>
  <si>
    <t>2.5.1.External enclosing walls - Stone wool insulation</t>
  </si>
  <si>
    <t>2.6.1.External Windows - Aluminium</t>
  </si>
  <si>
    <t>2.6.1.External Windows - Regular glass panes</t>
  </si>
  <si>
    <t>2.6.1.External Windows - Hot-dip galvanized/zinc coated steel</t>
  </si>
  <si>
    <t>2.6.2.External doors - Aluminium-framed glass doors</t>
  </si>
  <si>
    <t>2.6.2.External doors - Glass doors</t>
  </si>
  <si>
    <t>2.7.1.Walls and Partitions - Aerated/Autoclaved concrete products</t>
  </si>
  <si>
    <t>2.7.1.Walls and Partitions - Gypsum plaster (interior applications)</t>
  </si>
  <si>
    <t>2.7.1.Walls and Partitions - Glass wool insulation</t>
  </si>
  <si>
    <t>2.7.1.Walls and Partitions - Regular gypsum board</t>
  </si>
  <si>
    <t>2.7.1.Walls and Partitions - Specialty gypsum board</t>
  </si>
  <si>
    <t>2.7.1.Walls and Partitions - Hot-dip galvanized/zinc coated steel</t>
  </si>
  <si>
    <t>2.7.1.Walls and Partitions - Mortar (masonry/bricklaying)</t>
  </si>
  <si>
    <t>2.7.1.Walls and Partitions -Stone wool insulation</t>
  </si>
  <si>
    <t>2.7.1.Walls and Partitions - Paints, coatings and lacquers</t>
  </si>
  <si>
    <t>2.8.Internal doors - Aluminium-framed glass doors</t>
  </si>
  <si>
    <t>2.8.Internal doors - Wood and wood board doors</t>
  </si>
  <si>
    <t>2.8.Internal doors - Metal and industrial doors</t>
  </si>
  <si>
    <t>3.1.Wall finishes - Wall and floor tiles</t>
  </si>
  <si>
    <t>3.1.Wall finishes - Door and window parts</t>
  </si>
  <si>
    <t>3.1.Wall finishes - Paints, coatings and lacquers</t>
  </si>
  <si>
    <t>3.2.Floor finishes - Floor tiles</t>
  </si>
  <si>
    <t>3.2.Floor finishes - Resilient flooring</t>
  </si>
  <si>
    <t>3.2.Floor finishes - Carpet flooring</t>
  </si>
  <si>
    <t>3.2.Floor finishes - Fiberboard (MDF)</t>
  </si>
  <si>
    <t>3.3.Ceiling finishes - Paints, coatings and lacquers</t>
  </si>
  <si>
    <t>3.3.Ceiling finishes - Specialty gypsum board</t>
  </si>
  <si>
    <t>3.3.Ceiling finishes - Suspended ceiling systems</t>
  </si>
  <si>
    <t>3.3.Ceiling finishes - Plastic profiles and products</t>
  </si>
  <si>
    <t>3.3.Ceiling finishes - Stone wool insulation</t>
  </si>
  <si>
    <t xml:space="preserve">4.Fittings, furnishings and equipment - Furniture </t>
  </si>
  <si>
    <t>4.Fittings, furnishings and equipment - Plywood</t>
  </si>
  <si>
    <t>4.Fittings, furnishings and equipment - Particle board</t>
  </si>
  <si>
    <t xml:space="preserve"> 5.10.Lift and conveyor installations/systems - Elevator</t>
  </si>
  <si>
    <t>Permanent Service Life</t>
  </si>
  <si>
    <t xml:space="preserve">Yes
 </t>
  </si>
  <si>
    <t>Retaining existing built structures for reuse and retrofit, in part or whole has been prioritised before considering substantial demolition. A Pre-Demolition Audit has been completed and is contained within the Circular Economy Statement. This indicates that asides from the possibility of retaining elements of the underground car park walls as discussed further below, there is limited opportunity to claim benefits from complete reuse due to the number and position of the columns and beams combined with the low soffit height.Since the current buildings are coming to the end of their useful life and are deemed unsuitable to refurbishment for a development of this scale, most of the materials forming the existing structure will be recycled. The significant waste streams to undergo this process were identified as concrete and brick, which is proposed to be recycled into secondary aggregates, and steel (predominantly reinforcement) which is to be placed in scrap metal re-processing. The site is acknowledged as requiring re-development &amp; has been allocated for development for hotel &amp; residential uses within the Hillingdon Local Plan. Limited opportunity to claim benefits from reusing and recyling materials on site at this stage, as the current buildings are coming to the end of thier useful life and are deemed unsuitable to refurbiushment for a development of this scale.Opportunities to minimise WLC through low carbon material specifications such as cement replacements and low carbon reinforcement steel will be prioritised. Further opportunities will include sourcing products with EPD's with a lower carbon factor than the generic carbon factors selected at this stage for the WLCA.</t>
  </si>
  <si>
    <t xml:space="preserve">TM54 </t>
  </si>
  <si>
    <t xml:space="preserve">3.1.Wall finishes - Glue </t>
  </si>
  <si>
    <t xml:space="preserve">3.2.Floor finishes - Glue </t>
  </si>
  <si>
    <t>5.Services - Photovoltaic polycrystaline panel</t>
  </si>
  <si>
    <t>Cast Consultancy (QS) have provided a Stage 2 Cost Plan which provides an indicative cost of all materials specified at this stage and ensures a minimum of 95% of the capitol cost for the project for each building element has been accounted for within the assessment. Further building elements that were not included or detailed in the cost plan, have been also included to improve accuracy, correctness, and completeness. These were provided and confirmed by the relevant parties involved (e.g., M&amp;E, architect, structural engineers etc.). To further ensure quality and accuracy this assessment has been subject to R&amp;P's internal quality assurance process and has been reviewed internally by an independent suitably qualified  LCA consultant.</t>
  </si>
  <si>
    <t>The proposed scheme was shown to perform within the benchmark for Modules A1-A5 and Modules A-C. The development only marginally falls short of the A1-A5 &amp; A-C aspirational benchmarks (respectively 12kgco2/m2 &amp; 138co2/m2), this performance is due to the optimisation of the superstructure design through the selection of post-tensioned concrete, in addition to specifying high levels of GGBS for the substructure and superstructure elements for details of the relative savings provided by these measures, please see the 'Actions included within the WLC assessment results reported' table.  The carbon value associated with In-Use and End-of-Life (modules B-C) was above the GLA benchmark range. Elements which require life-cycle replacement, such as the service equipment (e.g. PV) and finishes, have been estimated from high level assumptions available for these elements at RIBA Stage 2, and default replacement cycles have been allocated to the materials based on the RICS WLC methodology. The total may therefore be an overestimate at this stage of design. Nevertheless, any large increase to in-use emissions result in a relatively smaller increase to the total A-C benchmark as the modules A1-A5 make up a greater proportion of WLC - this is shown as within the Module A-C benchmark comparision the Proposed Development falls is within the WLC Benchmark.</t>
  </si>
  <si>
    <t xml:space="preserve">5.Services - Electric water heater </t>
  </si>
  <si>
    <t>5.Services - Variable refrigerant flow (VRF) system</t>
  </si>
  <si>
    <t>5.Services - Autonomous fire alarm system</t>
  </si>
  <si>
    <t>5.Services - Audible signaling device (siren)</t>
  </si>
  <si>
    <t>5.Services - Communication cable</t>
  </si>
  <si>
    <t>5.Services - Copper data cable, plenum rated</t>
  </si>
  <si>
    <t>5.Services - Electric socket</t>
  </si>
  <si>
    <t>5.Services - Electrical control panel</t>
  </si>
  <si>
    <t>5.Services - Electricity cabling</t>
  </si>
  <si>
    <t>5.Services - Electromagnetic door holders and releasers</t>
  </si>
  <si>
    <t>5.Services - Galvanized steel edging, 2.5 mm</t>
  </si>
  <si>
    <t>5.Services - Galvanized steel screws</t>
  </si>
  <si>
    <t>5.Services - High density polyethylene (HDPE) plastic pipe</t>
  </si>
  <si>
    <t>5.Services - Hot water heater (water cylinder)</t>
  </si>
  <si>
    <t>5.Services - Hot-dip galvanized steel sheets</t>
  </si>
  <si>
    <t>5.Services - Indicator light push button</t>
  </si>
  <si>
    <t>5.Services - Lighting, LED lighting, 82W, Réglette LED</t>
  </si>
  <si>
    <t>5.Services - Metallic electrical equipment box/cabinet</t>
  </si>
  <si>
    <t>5.Services - Multimedia box with telephone, TV and LAN outputs</t>
  </si>
  <si>
    <t>5.Services - Output module, flush mounted</t>
  </si>
  <si>
    <t>5.Services - Pipesystem, hot and cold water supply</t>
  </si>
  <si>
    <t>5.Services - Power supply</t>
  </si>
  <si>
    <t>5.Services - PVC plastic pipe</t>
  </si>
  <si>
    <t>5.Services - PVC resin pipes, for sewerage, drainage and conduits application</t>
  </si>
  <si>
    <t>5.Services - Sewage water drainage piping network</t>
  </si>
  <si>
    <t>5.Services - Smoke detector</t>
  </si>
  <si>
    <t>5.Services - Stainless steel products</t>
  </si>
  <si>
    <t>5.Services - Steel forging part</t>
  </si>
  <si>
    <t>5.Services - Ventilation system</t>
  </si>
  <si>
    <t>5.Services - Wall socket (electrical outlet)</t>
  </si>
  <si>
    <t xml:space="preserve">5.1.Sanitary installations - Thermostatic unit </t>
  </si>
  <si>
    <t>5.1.Sanitary installations - Porcelain WC kit (toilet and tank)</t>
  </si>
  <si>
    <t>5.1.Sanitary installations - Porcelain sink</t>
  </si>
  <si>
    <t>5.1.Sanitary installations - Glazed steel sink</t>
  </si>
  <si>
    <t>5.1.Sanitary installations - Glass shower screen with aluminium frame</t>
  </si>
  <si>
    <t>5.1.Sanitary installations - Ceramic shower tray</t>
  </si>
  <si>
    <t>5.8.Electrical installations - Electricity meter</t>
  </si>
  <si>
    <t>5.8.Electrical installations - Emergency evacuation lighting</t>
  </si>
  <si>
    <t>5.6.Space heating and Airconditioning - Circular galvanized steel pipe</t>
  </si>
  <si>
    <t>5.6.Space heating and Airconditioning - Ventilation box</t>
  </si>
  <si>
    <t>2.3.1.Roof structure - Green Roof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</si>
</sst>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5"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
      <sz val="10"/>
      <color theme="1"/>
      <name val="Arial"/>
      <family val="2"/>
    </font>
  </fonts>
  <fills count="1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
      <patternFill patternType="solid">
        <fgColor rgb="FF99CCFF"/>
        <bgColor rgb="FF000000"/>
      </patternFill>
    </fill>
    <fill>
      <patternFill patternType="solid">
        <fgColor theme="2" tint="-0.249977111117893"/>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3">
    <xf numFmtId="0" fontId="0" fillId="0" borderId="0"/>
    <xf numFmtId="0" fontId="19" fillId="0" borderId="0" applyNumberFormat="0" applyFill="0" applyBorder="0" applyAlignment="0" applyProtection="0"/>
    <xf numFmtId="43" fontId="44" fillId="0" borderId="0" applyFont="0" applyFill="0" applyBorder="0" applyAlignment="0" applyProtection="0"/>
  </cellStyleXfs>
  <cellXfs count="509">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11" fillId="16" borderId="1" xfId="0" applyFont="1" applyFill="1" applyBorder="1" applyAlignment="1" applyProtection="1">
      <alignment horizontal="center" vertical="center" wrapText="1"/>
      <protection locked="0"/>
    </xf>
    <xf numFmtId="9" fontId="4" fillId="9" borderId="3" xfId="0" applyNumberFormat="1" applyFont="1" applyFill="1" applyBorder="1" applyAlignment="1" applyProtection="1">
      <alignment horizontal="center" vertical="center"/>
      <protection locked="0"/>
    </xf>
    <xf numFmtId="0" fontId="4" fillId="9" borderId="3" xfId="0" applyFont="1" applyFill="1" applyBorder="1" applyAlignment="1" applyProtection="1">
      <alignment horizontal="left" vertical="center"/>
      <protection locked="0"/>
    </xf>
    <xf numFmtId="2" fontId="0" fillId="9" borderId="1" xfId="0" applyNumberFormat="1" applyFill="1" applyBorder="1" applyAlignment="1" applyProtection="1">
      <alignment horizontal="center" vertical="center" wrapText="1"/>
      <protection locked="0"/>
    </xf>
    <xf numFmtId="0" fontId="4" fillId="9" borderId="3" xfId="0" applyFont="1" applyFill="1" applyBorder="1" applyAlignment="1" applyProtection="1">
      <alignment horizontal="left" vertical="center" wrapText="1"/>
      <protection locked="0"/>
    </xf>
    <xf numFmtId="43" fontId="4" fillId="9" borderId="3" xfId="2" applyFont="1" applyFill="1" applyBorder="1" applyAlignment="1" applyProtection="1">
      <alignment horizontal="center" vertical="center"/>
      <protection locked="0"/>
    </xf>
    <xf numFmtId="0" fontId="4" fillId="9" borderId="3" xfId="0" applyFont="1" applyFill="1" applyBorder="1" applyAlignment="1" applyProtection="1">
      <alignment vertical="center" wrapText="1"/>
      <protection locked="0"/>
    </xf>
    <xf numFmtId="0" fontId="4" fillId="9" borderId="7" xfId="0" applyFont="1" applyFill="1" applyBorder="1" applyAlignment="1" applyProtection="1">
      <alignment vertical="center" wrapText="1"/>
      <protection locked="0"/>
    </xf>
    <xf numFmtId="0" fontId="9" fillId="17" borderId="1" xfId="0" applyFont="1" applyFill="1" applyBorder="1" applyAlignment="1">
      <alignment vertical="center" wrapText="1"/>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0" fillId="7" borderId="41" xfId="0" applyFill="1" applyBorder="1" applyAlignment="1" applyProtection="1">
      <alignment horizontal="center" vertical="center"/>
      <protection locked="0"/>
    </xf>
    <xf numFmtId="0" fontId="14" fillId="0" borderId="0" xfId="0" applyFont="1"/>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41" xfId="0" applyFill="1" applyBorder="1" applyAlignment="1" applyProtection="1">
      <alignment horizont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4" fillId="0" borderId="22" xfId="0" applyFont="1" applyBorder="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0" xfId="0" applyFont="1" applyFill="1" applyAlignment="1">
      <alignment horizontal="left" vertical="center" wrapText="1"/>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protection locked="0"/>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4" fillId="0" borderId="0" xfId="0" applyFont="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8" borderId="24" xfId="0" applyFont="1" applyFill="1" applyBorder="1" applyAlignment="1">
      <alignment horizontal="left" vertical="center" wrapText="1"/>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4" fillId="9" borderId="3" xfId="0" applyFont="1" applyFill="1" applyBorder="1" applyAlignment="1" applyProtection="1">
      <alignment vertical="center" wrapText="1"/>
      <protection locked="0"/>
    </xf>
    <xf numFmtId="0" fontId="4" fillId="9" borderId="7" xfId="0" applyFont="1" applyFill="1" applyBorder="1" applyAlignment="1" applyProtection="1">
      <alignment vertical="center" wrapText="1"/>
      <protection locked="0"/>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4" fillId="9" borderId="1" xfId="0" applyFont="1" applyFill="1"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167" fontId="4" fillId="9" borderId="1" xfId="0" applyNumberFormat="1" applyFont="1" applyFill="1" applyBorder="1" applyAlignment="1" applyProtection="1">
      <alignment horizontal="left" vertical="center"/>
      <protection locked="0"/>
    </xf>
    <xf numFmtId="0" fontId="11" fillId="16" borderId="3" xfId="0" applyFont="1" applyFill="1" applyBorder="1" applyAlignment="1" applyProtection="1">
      <alignment horizontal="left" vertical="center"/>
      <protection locked="0"/>
    </xf>
    <xf numFmtId="0" fontId="11" fillId="16" borderId="2" xfId="0" applyFont="1" applyFill="1" applyBorder="1" applyAlignment="1" applyProtection="1">
      <alignment horizontal="left" vertical="center"/>
      <protection locked="0"/>
    </xf>
    <xf numFmtId="0" fontId="11" fillId="16" borderId="7" xfId="0" applyFont="1" applyFill="1" applyBorder="1" applyAlignment="1" applyProtection="1">
      <alignment horizontal="left" vertical="center"/>
      <protection locked="0"/>
    </xf>
    <xf numFmtId="0" fontId="11" fillId="16" borderId="3" xfId="0" applyFont="1" applyFill="1" applyBorder="1" applyAlignment="1" applyProtection="1">
      <alignment horizontal="left" vertical="center" wrapText="1"/>
      <protection locked="0"/>
    </xf>
    <xf numFmtId="0" fontId="11" fillId="16" borderId="2" xfId="0" applyFont="1" applyFill="1" applyBorder="1" applyAlignment="1" applyProtection="1">
      <alignment horizontal="left" vertical="center" wrapText="1"/>
      <protection locked="0"/>
    </xf>
    <xf numFmtId="0" fontId="11" fillId="16" borderId="7" xfId="0" applyFont="1" applyFill="1" applyBorder="1" applyAlignment="1" applyProtection="1">
      <alignment horizontal="left" vertical="center" wrapText="1"/>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1" fillId="2" borderId="0" xfId="0" applyFont="1" applyFill="1" applyAlignment="1">
      <alignment horizontal="right"/>
    </xf>
    <xf numFmtId="0" fontId="1" fillId="2" borderId="0" xfId="0" applyFont="1" applyFill="1" applyAlignment="1">
      <alignment horizontal="left" vertical="center"/>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 fillId="10" borderId="1" xfId="0" applyFont="1" applyFill="1" applyBorder="1" applyAlignment="1">
      <alignment horizontal="left" vertical="center"/>
    </xf>
    <xf numFmtId="14" fontId="0" fillId="11" borderId="1" xfId="0" applyNumberFormat="1"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0" fillId="13" borderId="41"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10" borderId="0" xfId="0" applyFont="1" applyFill="1" applyAlignment="1">
      <alignment horizontal="left" vertical="center" wrapText="1"/>
    </xf>
    <xf numFmtId="0" fontId="1" fillId="10" borderId="23" xfId="0" applyFont="1" applyFill="1" applyBorder="1" applyAlignment="1">
      <alignment horizontal="left" vertical="center" wrapText="1"/>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1" fillId="10" borderId="1" xfId="0" applyFont="1" applyFill="1" applyBorder="1" applyAlignment="1">
      <alignment horizontal="right"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883920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899160</xdr:colOff>
          <xdr:row>15</xdr:row>
          <xdr:rowOff>198120</xdr:rowOff>
        </xdr:from>
        <xdr:to>
          <xdr:col>3</xdr:col>
          <xdr:colOff>1798320</xdr:colOff>
          <xdr:row>17</xdr:row>
          <xdr:rowOff>144780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2</xdr:col>
          <xdr:colOff>3688080</xdr:colOff>
          <xdr:row>17</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1775460</xdr:colOff>
          <xdr:row>16</xdr:row>
          <xdr:rowOff>419100</xdr:rowOff>
        </xdr:from>
        <xdr:to>
          <xdr:col>4</xdr:col>
          <xdr:colOff>213360</xdr:colOff>
          <xdr:row>18</xdr:row>
          <xdr:rowOff>68580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350520</xdr:rowOff>
        </xdr:from>
        <xdr:to>
          <xdr:col>3</xdr:col>
          <xdr:colOff>1402080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2461260</xdr:colOff>
          <xdr:row>16</xdr:row>
          <xdr:rowOff>350520</xdr:rowOff>
        </xdr:from>
        <xdr:to>
          <xdr:col>4</xdr:col>
          <xdr:colOff>868680</xdr:colOff>
          <xdr:row>18</xdr:row>
          <xdr:rowOff>83820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Alex Giles" id="{35D7F3C0-6C12-41BF-9B1C-1A0B4E2A89C8}" userId="S::alexgiles@ridge.co.uk::1dbde205-3a9b-4771-ba9f-38832fc4865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4-04-11T10:45:16.26" personId="{35D7F3C0-6C12-41BF-9B1C-1A0B4E2A89C8}" id="{F652FC90-7D65-4840-A6CD-0BC3FD83A077}">
    <text xml:space="preserve">Includes Basement &amp; Mezzanine </text>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3.2" x14ac:dyDescent="0.25"/>
  <cols>
    <col min="2" max="2" width="40" customWidth="1"/>
    <col min="3" max="3" width="64.44140625" style="46" customWidth="1"/>
  </cols>
  <sheetData>
    <row r="3" spans="2:3" x14ac:dyDescent="0.25">
      <c r="B3" s="50" t="s">
        <v>0</v>
      </c>
    </row>
    <row r="5" spans="2:3" x14ac:dyDescent="0.25">
      <c r="B5" s="183" t="s">
        <v>1</v>
      </c>
      <c r="C5" s="184" t="s">
        <v>2</v>
      </c>
    </row>
    <row r="6" spans="2:3" ht="26.4" x14ac:dyDescent="0.25">
      <c r="B6" s="195" t="s">
        <v>3</v>
      </c>
      <c r="C6" s="185" t="s">
        <v>4</v>
      </c>
    </row>
    <row r="7" spans="2:3" x14ac:dyDescent="0.25">
      <c r="B7" s="196"/>
      <c r="C7" s="181" t="s">
        <v>5</v>
      </c>
    </row>
    <row r="8" spans="2:3" x14ac:dyDescent="0.25">
      <c r="B8" s="197" t="s">
        <v>6</v>
      </c>
      <c r="C8" s="181" t="s">
        <v>7</v>
      </c>
    </row>
    <row r="9" spans="2:3" ht="26.4" x14ac:dyDescent="0.25">
      <c r="B9" s="197"/>
      <c r="C9" s="181" t="s">
        <v>8</v>
      </c>
    </row>
    <row r="10" spans="2:3" x14ac:dyDescent="0.25">
      <c r="B10" s="197"/>
      <c r="C10" s="181" t="s">
        <v>9</v>
      </c>
    </row>
    <row r="11" spans="2:3" ht="26.4" x14ac:dyDescent="0.25">
      <c r="B11" s="197"/>
      <c r="C11" s="181" t="s">
        <v>10</v>
      </c>
    </row>
    <row r="12" spans="2:3" x14ac:dyDescent="0.25">
      <c r="B12" s="197"/>
      <c r="C12" s="181" t="s">
        <v>11</v>
      </c>
    </row>
    <row r="13" spans="2:3" x14ac:dyDescent="0.25">
      <c r="B13" s="197"/>
      <c r="C13" s="181" t="s">
        <v>12</v>
      </c>
    </row>
    <row r="14" spans="2:3" x14ac:dyDescent="0.25">
      <c r="B14" s="197"/>
      <c r="C14" s="181" t="s">
        <v>13</v>
      </c>
    </row>
    <row r="15" spans="2:3" ht="26.4" x14ac:dyDescent="0.25">
      <c r="B15" s="197"/>
      <c r="C15" s="181" t="s">
        <v>14</v>
      </c>
    </row>
    <row r="16" spans="2:3" ht="26.4" x14ac:dyDescent="0.25">
      <c r="B16" s="197"/>
      <c r="C16" s="181" t="s">
        <v>15</v>
      </c>
    </row>
    <row r="17" spans="2:3" ht="26.4" x14ac:dyDescent="0.25">
      <c r="B17" s="197"/>
      <c r="C17" s="181" t="s">
        <v>16</v>
      </c>
    </row>
    <row r="18" spans="2:3" x14ac:dyDescent="0.25">
      <c r="B18" s="197"/>
      <c r="C18" s="181" t="s">
        <v>17</v>
      </c>
    </row>
    <row r="19" spans="2:3" ht="27.75" customHeight="1" x14ac:dyDescent="0.25">
      <c r="B19" s="198"/>
      <c r="C19" s="182" t="s">
        <v>18</v>
      </c>
    </row>
    <row r="20" spans="2:3" ht="19.5" customHeight="1" x14ac:dyDescent="0.25">
      <c r="B20" s="196" t="s">
        <v>19</v>
      </c>
      <c r="C20" s="181" t="s">
        <v>20</v>
      </c>
    </row>
    <row r="21" spans="2:3" ht="26.25" customHeight="1" x14ac:dyDescent="0.25">
      <c r="B21" s="196"/>
      <c r="C21" s="181"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3.2" x14ac:dyDescent="0.25"/>
  <cols>
    <col min="12" max="12" width="19" customWidth="1"/>
    <col min="13" max="13" width="4.33203125" customWidth="1"/>
    <col min="14" max="14" width="3.5546875" customWidth="1"/>
  </cols>
  <sheetData>
    <row r="1" spans="1:12" s="1" customFormat="1" ht="26.25" customHeight="1" x14ac:dyDescent="0.4">
      <c r="A1" s="6" t="s">
        <v>22</v>
      </c>
      <c r="B1" s="3"/>
      <c r="C1" s="3"/>
      <c r="D1" s="3"/>
      <c r="E1" s="3"/>
      <c r="F1" s="3"/>
      <c r="G1" s="3"/>
      <c r="H1" s="3"/>
      <c r="I1" s="3"/>
      <c r="J1" s="3"/>
      <c r="K1" s="3"/>
      <c r="L1" s="3"/>
    </row>
    <row r="3" spans="1:12" x14ac:dyDescent="0.25">
      <c r="A3" s="7" t="s">
        <v>23</v>
      </c>
      <c r="B3" s="8"/>
      <c r="C3" s="8"/>
      <c r="D3" s="8"/>
      <c r="E3" s="8"/>
      <c r="F3" s="8"/>
      <c r="G3" s="8"/>
      <c r="H3" s="8"/>
      <c r="I3" s="8"/>
      <c r="J3" s="8"/>
      <c r="K3" s="8"/>
      <c r="L3" s="8"/>
    </row>
    <row r="4" spans="1:12" ht="9.75" customHeight="1" x14ac:dyDescent="0.25">
      <c r="A4" s="4"/>
    </row>
    <row r="5" spans="1:12" ht="12.75" customHeight="1" x14ac:dyDescent="0.25">
      <c r="A5" s="199" t="s">
        <v>24</v>
      </c>
      <c r="B5" s="199"/>
      <c r="C5" s="199"/>
      <c r="D5" s="199"/>
      <c r="E5" s="199"/>
      <c r="F5" s="199"/>
      <c r="G5" s="199"/>
      <c r="H5" s="199"/>
      <c r="I5" s="199"/>
      <c r="J5" s="199"/>
      <c r="K5" s="199"/>
      <c r="L5" s="199"/>
    </row>
    <row r="6" spans="1:12" ht="12.75" customHeight="1" x14ac:dyDescent="0.25">
      <c r="A6" s="199"/>
      <c r="B6" s="199"/>
      <c r="C6" s="199"/>
      <c r="D6" s="199"/>
      <c r="E6" s="199"/>
      <c r="F6" s="199"/>
      <c r="G6" s="199"/>
      <c r="H6" s="199"/>
      <c r="I6" s="199"/>
      <c r="J6" s="199"/>
      <c r="K6" s="199"/>
      <c r="L6" s="199"/>
    </row>
    <row r="7" spans="1:12" ht="12.75" customHeight="1" x14ac:dyDescent="0.25">
      <c r="A7" s="199"/>
      <c r="B7" s="199"/>
      <c r="C7" s="199"/>
      <c r="D7" s="199"/>
      <c r="E7" s="199"/>
      <c r="F7" s="199"/>
      <c r="G7" s="199"/>
      <c r="H7" s="199"/>
      <c r="I7" s="199"/>
      <c r="J7" s="199"/>
      <c r="K7" s="199"/>
      <c r="L7" s="199"/>
    </row>
    <row r="8" spans="1:12" ht="34.5" customHeight="1" x14ac:dyDescent="0.25">
      <c r="A8" s="201" t="s">
        <v>25</v>
      </c>
      <c r="B8" s="201"/>
      <c r="C8" s="201"/>
      <c r="D8" s="201"/>
      <c r="E8" s="201"/>
      <c r="F8" s="201"/>
      <c r="G8" s="201"/>
      <c r="H8" s="201"/>
      <c r="I8" s="201"/>
      <c r="J8" s="201"/>
      <c r="K8" s="201"/>
      <c r="L8" s="201"/>
    </row>
    <row r="9" spans="1:12" ht="15" customHeight="1" x14ac:dyDescent="0.25">
      <c r="A9" s="199" t="s">
        <v>26</v>
      </c>
      <c r="B9" s="199"/>
      <c r="C9" s="199"/>
      <c r="D9" s="199"/>
      <c r="E9" s="199"/>
      <c r="F9" s="199"/>
      <c r="G9" s="199"/>
      <c r="H9" s="199"/>
      <c r="I9" s="199"/>
      <c r="J9" s="199"/>
      <c r="K9" s="199"/>
      <c r="L9" s="199"/>
    </row>
    <row r="10" spans="1:12" ht="33" customHeight="1" x14ac:dyDescent="0.25">
      <c r="A10" s="199"/>
      <c r="B10" s="199"/>
      <c r="C10" s="199"/>
      <c r="D10" s="199"/>
      <c r="E10" s="199"/>
      <c r="F10" s="199"/>
      <c r="G10" s="199"/>
      <c r="H10" s="199"/>
      <c r="I10" s="199"/>
      <c r="J10" s="199"/>
      <c r="K10" s="199"/>
      <c r="L10" s="199"/>
    </row>
    <row r="11" spans="1:12" ht="15" customHeight="1" x14ac:dyDescent="0.25">
      <c r="A11" s="102" t="s">
        <v>27</v>
      </c>
      <c r="B11" s="101"/>
      <c r="C11" s="101"/>
      <c r="D11" s="99"/>
      <c r="E11" s="99"/>
      <c r="F11" s="99"/>
      <c r="G11" s="99"/>
      <c r="H11" s="99"/>
      <c r="I11" s="99"/>
      <c r="J11" s="99"/>
      <c r="K11" s="99"/>
      <c r="L11" s="99"/>
    </row>
    <row r="12" spans="1:12" x14ac:dyDescent="0.25">
      <c r="A12" s="199" t="s">
        <v>28</v>
      </c>
      <c r="B12" s="199"/>
      <c r="C12" s="199"/>
      <c r="D12" s="199"/>
      <c r="E12" s="199"/>
      <c r="F12" s="199"/>
      <c r="G12" s="199"/>
      <c r="H12" s="199"/>
      <c r="I12" s="199"/>
      <c r="J12" s="199"/>
      <c r="K12" s="199"/>
      <c r="L12" s="199"/>
    </row>
    <row r="13" spans="1:12" ht="35.25" customHeight="1" x14ac:dyDescent="0.25">
      <c r="A13" s="199"/>
      <c r="B13" s="199"/>
      <c r="C13" s="199"/>
      <c r="D13" s="199"/>
      <c r="E13" s="199"/>
      <c r="F13" s="199"/>
      <c r="G13" s="199"/>
      <c r="H13" s="199"/>
      <c r="I13" s="199"/>
      <c r="J13" s="199"/>
      <c r="K13" s="199"/>
      <c r="L13" s="199"/>
    </row>
    <row r="14" spans="1:12" x14ac:dyDescent="0.25">
      <c r="A14" s="102" t="s">
        <v>29</v>
      </c>
      <c r="B14" s="99"/>
      <c r="C14" s="99"/>
      <c r="D14" s="99"/>
      <c r="E14" s="99"/>
      <c r="F14" s="99"/>
      <c r="G14" s="99"/>
      <c r="H14" s="99"/>
      <c r="I14" s="99"/>
      <c r="J14" s="99"/>
      <c r="K14" s="99"/>
      <c r="L14" s="99"/>
    </row>
    <row r="15" spans="1:12" x14ac:dyDescent="0.25">
      <c r="A15" s="199" t="s">
        <v>30</v>
      </c>
      <c r="B15" s="199"/>
      <c r="C15" s="199"/>
      <c r="D15" s="199"/>
      <c r="E15" s="199"/>
      <c r="F15" s="199"/>
      <c r="G15" s="199"/>
      <c r="H15" s="199"/>
      <c r="I15" s="199"/>
      <c r="J15" s="199"/>
      <c r="K15" s="199"/>
      <c r="L15" s="199"/>
    </row>
    <row r="16" spans="1:12" ht="35.25" customHeight="1" x14ac:dyDescent="0.25">
      <c r="A16" s="199"/>
      <c r="B16" s="199"/>
      <c r="C16" s="199"/>
      <c r="D16" s="199"/>
      <c r="E16" s="199"/>
      <c r="F16" s="199"/>
      <c r="G16" s="199"/>
      <c r="H16" s="199"/>
      <c r="I16" s="199"/>
      <c r="J16" s="199"/>
      <c r="K16" s="199"/>
      <c r="L16" s="199"/>
    </row>
    <row r="17" spans="1:12" x14ac:dyDescent="0.25">
      <c r="A17" s="102" t="s">
        <v>31</v>
      </c>
      <c r="B17" s="99"/>
      <c r="C17" s="99"/>
      <c r="D17" s="99"/>
      <c r="E17" s="99"/>
      <c r="F17" s="99"/>
      <c r="G17" s="99"/>
      <c r="H17" s="99"/>
      <c r="I17" s="99"/>
      <c r="J17" s="99"/>
      <c r="K17" s="99"/>
      <c r="L17" s="99"/>
    </row>
    <row r="18" spans="1:12" x14ac:dyDescent="0.25">
      <c r="A18" s="199" t="s">
        <v>32</v>
      </c>
      <c r="B18" s="199"/>
      <c r="C18" s="199"/>
      <c r="D18" s="199"/>
      <c r="E18" s="199"/>
      <c r="F18" s="199"/>
      <c r="G18" s="199"/>
      <c r="H18" s="199"/>
      <c r="I18" s="199"/>
      <c r="J18" s="199"/>
      <c r="K18" s="199"/>
      <c r="L18" s="199"/>
    </row>
    <row r="19" spans="1:12" ht="20.25" customHeight="1" x14ac:dyDescent="0.25">
      <c r="A19" s="199"/>
      <c r="B19" s="199"/>
      <c r="C19" s="199"/>
      <c r="D19" s="199"/>
      <c r="E19" s="199"/>
      <c r="F19" s="199"/>
      <c r="G19" s="199"/>
      <c r="H19" s="199"/>
      <c r="I19" s="199"/>
      <c r="J19" s="199"/>
      <c r="K19" s="199"/>
      <c r="L19" s="199"/>
    </row>
    <row r="20" spans="1:12" ht="16.5" customHeight="1" x14ac:dyDescent="0.25">
      <c r="A20" s="199"/>
      <c r="B20" s="199"/>
      <c r="C20" s="199"/>
      <c r="D20" s="199"/>
      <c r="E20" s="199"/>
      <c r="F20" s="199"/>
      <c r="G20" s="199"/>
      <c r="H20" s="199"/>
      <c r="I20" s="199"/>
      <c r="J20" s="199"/>
      <c r="K20" s="199"/>
      <c r="L20" s="199"/>
    </row>
    <row r="21" spans="1:12" ht="14.25" customHeight="1" x14ac:dyDescent="0.25">
      <c r="A21" s="200" t="s">
        <v>33</v>
      </c>
      <c r="B21" s="200"/>
      <c r="C21" s="200"/>
      <c r="D21" s="200"/>
      <c r="E21" s="200"/>
      <c r="F21" s="200"/>
      <c r="G21" s="200"/>
      <c r="H21" s="200"/>
      <c r="I21" s="200"/>
      <c r="J21" s="200"/>
      <c r="K21" s="200"/>
      <c r="L21" s="200"/>
    </row>
    <row r="22" spans="1:12" x14ac:dyDescent="0.25">
      <c r="A22" s="100"/>
      <c r="B22" s="99"/>
      <c r="C22" s="99"/>
      <c r="D22" s="99"/>
      <c r="E22" s="99"/>
      <c r="F22" s="99"/>
      <c r="G22" s="99"/>
      <c r="H22" s="99"/>
      <c r="I22" s="99"/>
      <c r="J22" s="99"/>
      <c r="K22" s="99"/>
      <c r="L22" s="99"/>
    </row>
    <row r="23" spans="1:12" ht="14.25" customHeight="1" x14ac:dyDescent="0.25">
      <c r="A23" s="7" t="s">
        <v>34</v>
      </c>
      <c r="B23" s="8"/>
      <c r="C23" s="8"/>
      <c r="D23" s="8"/>
      <c r="E23" s="8"/>
      <c r="F23" s="8"/>
      <c r="G23" s="8"/>
      <c r="H23" s="8"/>
      <c r="I23" s="8"/>
      <c r="J23" s="8"/>
      <c r="K23" s="8"/>
      <c r="L23" s="8"/>
    </row>
    <row r="24" spans="1:12" ht="10.5" customHeight="1" x14ac:dyDescent="0.25">
      <c r="A24" s="103"/>
    </row>
    <row r="25" spans="1:12" ht="14.25" customHeight="1" x14ac:dyDescent="0.25">
      <c r="A25" s="199" t="s">
        <v>35</v>
      </c>
      <c r="B25" s="199"/>
      <c r="C25" s="199"/>
      <c r="D25" s="199"/>
      <c r="E25" s="199"/>
      <c r="F25" s="199"/>
      <c r="G25" s="199"/>
      <c r="H25" s="199"/>
      <c r="I25" s="199"/>
      <c r="J25" s="199"/>
      <c r="K25" s="199"/>
      <c r="L25" s="199"/>
    </row>
    <row r="26" spans="1:12" x14ac:dyDescent="0.25">
      <c r="A26" s="5" t="s">
        <v>33</v>
      </c>
      <c r="B26" s="2"/>
      <c r="C26" s="2"/>
      <c r="D26" s="2"/>
      <c r="E26" s="2"/>
      <c r="F26" s="2"/>
      <c r="G26" s="2"/>
      <c r="H26" s="2"/>
      <c r="I26" s="2"/>
      <c r="J26" s="2"/>
      <c r="K26" s="2"/>
      <c r="L26" s="2"/>
    </row>
    <row r="27" spans="1:12" x14ac:dyDescent="0.25">
      <c r="A27" s="2"/>
      <c r="B27" s="2"/>
      <c r="C27" s="2"/>
      <c r="D27" s="2"/>
      <c r="E27" s="2"/>
      <c r="F27" s="2"/>
      <c r="G27" s="2"/>
      <c r="H27" s="2"/>
      <c r="I27" s="2"/>
      <c r="J27" s="2"/>
      <c r="K27" s="2"/>
      <c r="L27" s="2"/>
    </row>
    <row r="28" spans="1:12" x14ac:dyDescent="0.25">
      <c r="A28" s="2"/>
      <c r="B28" s="2"/>
      <c r="C28" s="2"/>
      <c r="D28" s="2"/>
      <c r="E28" s="2"/>
      <c r="F28" s="2"/>
      <c r="G28" s="2"/>
      <c r="H28" s="2"/>
      <c r="I28" s="2"/>
      <c r="J28" s="2"/>
      <c r="K28" s="2"/>
      <c r="L28" s="2"/>
    </row>
    <row r="29" spans="1:12" ht="12.75" customHeight="1" x14ac:dyDescent="0.25"/>
    <row r="30" spans="1:12" ht="13.5" customHeight="1" x14ac:dyDescent="0.25"/>
    <row r="32" spans="1:12" ht="12" customHeight="1" x14ac:dyDescent="0.25"/>
    <row r="33" ht="13.5" customHeight="1" x14ac:dyDescent="0.25"/>
    <row r="35" ht="14.25" customHeight="1" x14ac:dyDescent="0.25"/>
    <row r="36" ht="14.25" customHeight="1" x14ac:dyDescent="0.25"/>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5" sqref="C15:D15"/>
    </sheetView>
  </sheetViews>
  <sheetFormatPr defaultColWidth="9.109375" defaultRowHeight="13.2" x14ac:dyDescent="0.25"/>
  <cols>
    <col min="1" max="1" width="3.88671875" style="45" customWidth="1"/>
    <col min="2" max="2" width="47.109375" customWidth="1"/>
    <col min="3" max="4" width="26.33203125" style="48" customWidth="1"/>
    <col min="5" max="5" width="38.109375" style="48" customWidth="1"/>
    <col min="6" max="6" width="47" style="48" customWidth="1"/>
    <col min="7" max="7" width="65.88671875" customWidth="1"/>
    <col min="8" max="8" width="18.109375" customWidth="1"/>
    <col min="9" max="13" width="15.33203125" customWidth="1"/>
    <col min="14" max="14" width="13.109375" bestFit="1" customWidth="1"/>
    <col min="19" max="19" width="13" customWidth="1"/>
    <col min="20" max="20" width="15.5546875" customWidth="1"/>
    <col min="21" max="21" width="20.5546875" customWidth="1"/>
    <col min="27" max="27" width="46" bestFit="1" customWidth="1"/>
    <col min="28" max="28" width="126.44140625" customWidth="1"/>
  </cols>
  <sheetData>
    <row r="1" spans="1:8" x14ac:dyDescent="0.25">
      <c r="A1" s="206" t="s">
        <v>36</v>
      </c>
      <c r="B1" s="207"/>
      <c r="C1" s="217"/>
      <c r="D1" s="217"/>
      <c r="E1" s="217"/>
      <c r="F1" s="217"/>
    </row>
    <row r="2" spans="1:8" ht="15.75" customHeight="1" x14ac:dyDescent="0.25">
      <c r="A2" s="204" t="s">
        <v>37</v>
      </c>
      <c r="B2" s="205"/>
      <c r="C2" s="218"/>
      <c r="D2" s="218"/>
      <c r="E2" s="218"/>
      <c r="F2" s="218"/>
    </row>
    <row r="3" spans="1:8" ht="15.75" customHeight="1" x14ac:dyDescent="0.25">
      <c r="A3" s="205" t="s">
        <v>38</v>
      </c>
      <c r="B3" s="208"/>
      <c r="C3" s="218"/>
      <c r="D3" s="218"/>
      <c r="E3" s="218"/>
      <c r="F3" s="218"/>
    </row>
    <row r="4" spans="1:8" ht="15.75" customHeight="1" x14ac:dyDescent="0.25">
      <c r="A4" s="204" t="s">
        <v>39</v>
      </c>
      <c r="B4" s="205"/>
      <c r="C4" s="218"/>
      <c r="D4" s="218"/>
      <c r="E4" s="218"/>
      <c r="F4" s="218"/>
    </row>
    <row r="5" spans="1:8" ht="15.75" customHeight="1" x14ac:dyDescent="0.25">
      <c r="A5" s="204" t="s">
        <v>40</v>
      </c>
      <c r="B5" s="205"/>
      <c r="C5" s="218"/>
      <c r="D5" s="218"/>
      <c r="E5" s="218"/>
      <c r="F5" s="218"/>
    </row>
    <row r="6" spans="1:8" ht="15.75" customHeight="1" x14ac:dyDescent="0.25">
      <c r="A6" s="204" t="s">
        <v>41</v>
      </c>
      <c r="B6" s="205"/>
      <c r="C6" s="218"/>
      <c r="D6" s="218"/>
      <c r="E6" s="218"/>
      <c r="F6" s="218"/>
    </row>
    <row r="7" spans="1:8" s="43" customFormat="1" ht="15.75" customHeight="1" x14ac:dyDescent="0.25">
      <c r="A7" s="204" t="s">
        <v>42</v>
      </c>
      <c r="B7" s="205"/>
      <c r="C7" s="218"/>
      <c r="D7" s="218"/>
      <c r="E7" s="218"/>
      <c r="F7" s="218"/>
    </row>
    <row r="8" spans="1:8" s="43" customFormat="1" ht="15.75" customHeight="1" x14ac:dyDescent="0.25">
      <c r="A8" s="204" t="s">
        <v>43</v>
      </c>
      <c r="B8" s="205"/>
      <c r="C8" s="224"/>
      <c r="D8" s="224"/>
      <c r="E8" s="224"/>
      <c r="F8" s="224"/>
      <c r="G8" s="44"/>
    </row>
    <row r="9" spans="1:8" s="43" customFormat="1" ht="15.75" customHeight="1" x14ac:dyDescent="0.25">
      <c r="A9" s="44"/>
      <c r="B9" s="44"/>
      <c r="C9" s="44"/>
      <c r="D9" s="44"/>
      <c r="E9" s="44"/>
      <c r="F9" s="44"/>
      <c r="G9" s="44"/>
    </row>
    <row r="10" spans="1:8" s="46" customFormat="1" ht="42.75" customHeight="1" x14ac:dyDescent="0.25">
      <c r="A10" s="225" t="s">
        <v>44</v>
      </c>
      <c r="B10" s="225" t="s">
        <v>45</v>
      </c>
      <c r="C10" s="226" t="s">
        <v>46</v>
      </c>
      <c r="D10" s="227"/>
      <c r="E10" s="229" t="s">
        <v>47</v>
      </c>
      <c r="F10" s="230"/>
      <c r="G10"/>
    </row>
    <row r="11" spans="1:8" ht="55.5" customHeight="1" x14ac:dyDescent="0.25">
      <c r="A11" s="211">
        <v>1</v>
      </c>
      <c r="B11" s="209" t="s">
        <v>48</v>
      </c>
      <c r="C11" s="213" t="s">
        <v>49</v>
      </c>
      <c r="D11" s="214"/>
      <c r="E11" s="162" t="s">
        <v>50</v>
      </c>
      <c r="F11" s="164" t="s">
        <v>51</v>
      </c>
      <c r="H11" s="165"/>
    </row>
    <row r="12" spans="1:8" ht="44.25" customHeight="1" x14ac:dyDescent="0.25">
      <c r="A12" s="212"/>
      <c r="B12" s="210"/>
      <c r="C12" s="215"/>
      <c r="D12" s="216"/>
      <c r="E12" s="162" t="s">
        <v>52</v>
      </c>
      <c r="F12" s="164" t="s">
        <v>53</v>
      </c>
      <c r="H12" s="165"/>
    </row>
    <row r="13" spans="1:8" ht="54" customHeight="1" x14ac:dyDescent="0.25">
      <c r="A13" s="212"/>
      <c r="B13" s="210"/>
      <c r="C13" s="215"/>
      <c r="D13" s="216"/>
      <c r="E13" s="163" t="s">
        <v>54</v>
      </c>
      <c r="F13" s="166" t="s">
        <v>55</v>
      </c>
      <c r="H13" s="165"/>
    </row>
    <row r="14" spans="1:8" ht="38.25" customHeight="1" x14ac:dyDescent="0.25">
      <c r="A14" s="42">
        <v>2</v>
      </c>
      <c r="B14" s="47" t="s">
        <v>56</v>
      </c>
      <c r="C14" s="202" t="s">
        <v>57</v>
      </c>
      <c r="D14" s="203"/>
      <c r="E14" s="223"/>
      <c r="F14" s="223"/>
    </row>
    <row r="15" spans="1:8" ht="68.25" customHeight="1" x14ac:dyDescent="0.25">
      <c r="A15" s="42">
        <v>3</v>
      </c>
      <c r="B15" s="47" t="s">
        <v>58</v>
      </c>
      <c r="C15" s="202" t="s">
        <v>59</v>
      </c>
      <c r="D15" s="203"/>
      <c r="E15" s="223"/>
      <c r="F15" s="223"/>
    </row>
    <row r="16" spans="1:8" ht="39.75" customHeight="1" x14ac:dyDescent="0.25">
      <c r="A16" s="42">
        <v>4</v>
      </c>
      <c r="B16" s="47" t="s">
        <v>60</v>
      </c>
      <c r="C16" s="202" t="s">
        <v>61</v>
      </c>
      <c r="D16" s="203"/>
      <c r="E16" s="223"/>
      <c r="F16" s="223"/>
    </row>
    <row r="17" spans="1:6" ht="54" customHeight="1" x14ac:dyDescent="0.25">
      <c r="A17" s="42">
        <v>5</v>
      </c>
      <c r="B17" s="47" t="s">
        <v>62</v>
      </c>
      <c r="C17" s="202" t="s">
        <v>63</v>
      </c>
      <c r="D17" s="203"/>
      <c r="E17" s="223"/>
      <c r="F17" s="223"/>
    </row>
    <row r="18" spans="1:6" ht="51" customHeight="1" x14ac:dyDescent="0.25">
      <c r="A18" s="42">
        <v>6</v>
      </c>
      <c r="B18" s="47" t="s">
        <v>64</v>
      </c>
      <c r="C18" s="202" t="s">
        <v>65</v>
      </c>
      <c r="D18" s="203"/>
      <c r="E18" s="223"/>
      <c r="F18" s="223"/>
    </row>
    <row r="19" spans="1:6" ht="67.5" customHeight="1" x14ac:dyDescent="0.25">
      <c r="A19" s="42">
        <v>7</v>
      </c>
      <c r="B19" s="47" t="s">
        <v>66</v>
      </c>
      <c r="C19" s="202" t="s">
        <v>67</v>
      </c>
      <c r="D19" s="203"/>
      <c r="E19" s="223"/>
      <c r="F19" s="223"/>
    </row>
    <row r="20" spans="1:6" ht="63" customHeight="1" x14ac:dyDescent="0.25">
      <c r="A20" s="42">
        <v>8</v>
      </c>
      <c r="B20" s="47" t="s">
        <v>68</v>
      </c>
      <c r="C20" s="202" t="s">
        <v>69</v>
      </c>
      <c r="D20" s="203"/>
      <c r="E20" s="223"/>
      <c r="F20" s="223"/>
    </row>
    <row r="21" spans="1:6" ht="85.5" customHeight="1" x14ac:dyDescent="0.25">
      <c r="A21" s="42">
        <v>9</v>
      </c>
      <c r="B21" s="47" t="s">
        <v>70</v>
      </c>
      <c r="C21" s="202" t="s">
        <v>71</v>
      </c>
      <c r="D21" s="203"/>
      <c r="E21" s="223"/>
      <c r="F21" s="223"/>
    </row>
    <row r="22" spans="1:6" ht="49.5" customHeight="1" x14ac:dyDescent="0.25">
      <c r="A22" s="42">
        <v>10</v>
      </c>
      <c r="B22" s="47" t="s">
        <v>72</v>
      </c>
      <c r="C22" s="202" t="s">
        <v>73</v>
      </c>
      <c r="D22" s="203"/>
      <c r="E22" s="223"/>
      <c r="F22" s="223"/>
    </row>
    <row r="23" spans="1:6" ht="85.5" customHeight="1" x14ac:dyDescent="0.25">
      <c r="A23" s="42">
        <v>11</v>
      </c>
      <c r="B23" s="47" t="s">
        <v>74</v>
      </c>
      <c r="C23" s="202" t="s">
        <v>75</v>
      </c>
      <c r="D23" s="203"/>
      <c r="E23" s="223"/>
      <c r="F23" s="223"/>
    </row>
    <row r="24" spans="1:6" ht="54.75" customHeight="1" x14ac:dyDescent="0.25">
      <c r="A24" s="42">
        <v>12</v>
      </c>
      <c r="B24" s="47" t="s">
        <v>76</v>
      </c>
      <c r="C24" s="202" t="s">
        <v>77</v>
      </c>
      <c r="D24" s="203"/>
      <c r="E24" s="223"/>
      <c r="F24" s="223"/>
    </row>
    <row r="25" spans="1:6" ht="78" customHeight="1" x14ac:dyDescent="0.25">
      <c r="A25" s="42">
        <v>13</v>
      </c>
      <c r="B25" s="47" t="s">
        <v>78</v>
      </c>
      <c r="C25" s="202" t="s">
        <v>79</v>
      </c>
      <c r="D25" s="203"/>
      <c r="E25" s="223"/>
      <c r="F25" s="223"/>
    </row>
    <row r="26" spans="1:6" ht="81" customHeight="1" x14ac:dyDescent="0.25">
      <c r="A26" s="42">
        <v>14</v>
      </c>
      <c r="B26" s="47" t="s">
        <v>80</v>
      </c>
      <c r="C26" s="202" t="s">
        <v>81</v>
      </c>
      <c r="D26" s="203"/>
      <c r="E26" s="223"/>
      <c r="F26" s="223"/>
    </row>
    <row r="27" spans="1:6" ht="81" customHeight="1" x14ac:dyDescent="0.25">
      <c r="A27" s="42">
        <v>15</v>
      </c>
      <c r="B27" s="47" t="s">
        <v>82</v>
      </c>
      <c r="C27" s="203" t="s">
        <v>83</v>
      </c>
      <c r="D27" s="222"/>
      <c r="E27" s="228"/>
      <c r="F27" s="228"/>
    </row>
    <row r="28" spans="1:6" ht="70.5" customHeight="1" x14ac:dyDescent="0.25">
      <c r="A28" s="42">
        <v>16</v>
      </c>
      <c r="B28" s="167" t="s">
        <v>84</v>
      </c>
      <c r="C28" s="220" t="s">
        <v>85</v>
      </c>
      <c r="D28" s="221"/>
      <c r="E28" s="223"/>
      <c r="F28" s="223"/>
    </row>
    <row r="29" spans="1:6" x14ac:dyDescent="0.25">
      <c r="B29" s="219"/>
      <c r="C29" s="219"/>
      <c r="D29" s="219"/>
      <c r="E29" s="219"/>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 ref="C5:F5"/>
    <mergeCell ref="C6:F6"/>
    <mergeCell ref="C7:F7"/>
    <mergeCell ref="C8:F8"/>
    <mergeCell ref="A10:B10"/>
    <mergeCell ref="C10:D10"/>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topLeftCell="A92" zoomScale="70" zoomScaleNormal="70" workbookViewId="0">
      <selection activeCell="C83" sqref="C83:N84"/>
    </sheetView>
  </sheetViews>
  <sheetFormatPr defaultColWidth="9.109375" defaultRowHeight="13.2" x14ac:dyDescent="0.25"/>
  <cols>
    <col min="1" max="1" width="14.33203125" style="45" customWidth="1"/>
    <col min="2" max="2" width="66.5546875" customWidth="1"/>
    <col min="3" max="3" width="30.109375" style="48" customWidth="1"/>
    <col min="4" max="4" width="30" style="48" customWidth="1"/>
    <col min="5" max="5" width="35.5546875" style="48" customWidth="1"/>
    <col min="6" max="6" width="27" style="48" customWidth="1"/>
    <col min="7" max="7" width="27.88671875" customWidth="1"/>
    <col min="8" max="8" width="16.6640625" customWidth="1"/>
    <col min="9" max="9" width="18.6640625" customWidth="1"/>
    <col min="10" max="10" width="40.88671875" customWidth="1"/>
    <col min="11" max="11" width="22.44140625" customWidth="1"/>
    <col min="12" max="13" width="19" customWidth="1"/>
    <col min="14" max="14" width="22" bestFit="1" customWidth="1"/>
    <col min="15" max="15" width="21.6640625" style="45" customWidth="1"/>
    <col min="16" max="18" width="11" style="45" customWidth="1"/>
    <col min="19" max="19" width="14.88671875" customWidth="1"/>
    <col min="20" max="20" width="29.109375" customWidth="1"/>
    <col min="26" max="26" width="46" bestFit="1" customWidth="1"/>
    <col min="27" max="27" width="126.44140625" customWidth="1"/>
  </cols>
  <sheetData>
    <row r="1" spans="1:19" x14ac:dyDescent="0.25">
      <c r="A1" s="339" t="s">
        <v>36</v>
      </c>
      <c r="B1" s="340"/>
      <c r="C1" s="341"/>
      <c r="D1" s="341"/>
      <c r="E1" s="341"/>
      <c r="F1" s="342"/>
      <c r="G1" s="168"/>
    </row>
    <row r="2" spans="1:19" x14ac:dyDescent="0.25">
      <c r="A2" s="204" t="s">
        <v>37</v>
      </c>
      <c r="B2" s="204"/>
      <c r="C2" s="246"/>
      <c r="D2" s="246"/>
      <c r="E2" s="246"/>
      <c r="F2" s="246"/>
      <c r="G2" s="168"/>
      <c r="H2" s="353" t="s">
        <v>86</v>
      </c>
      <c r="I2" s="354"/>
      <c r="J2" s="355"/>
      <c r="K2" s="50"/>
    </row>
    <row r="3" spans="1:19" x14ac:dyDescent="0.25">
      <c r="A3" s="205" t="s">
        <v>38</v>
      </c>
      <c r="B3" s="343"/>
      <c r="C3" s="246"/>
      <c r="D3" s="246"/>
      <c r="E3" s="246"/>
      <c r="F3" s="246"/>
      <c r="G3" s="168"/>
      <c r="H3" s="126"/>
      <c r="I3" s="351" t="s">
        <v>87</v>
      </c>
      <c r="J3" s="352"/>
      <c r="K3" s="46"/>
    </row>
    <row r="4" spans="1:19" x14ac:dyDescent="0.25">
      <c r="A4" s="204" t="s">
        <v>88</v>
      </c>
      <c r="B4" s="204"/>
      <c r="C4" s="246"/>
      <c r="D4" s="246"/>
      <c r="E4" s="246"/>
      <c r="F4" s="246"/>
      <c r="G4" s="168"/>
      <c r="H4" s="39"/>
      <c r="I4" s="351" t="s">
        <v>89</v>
      </c>
      <c r="J4" s="352"/>
      <c r="K4" s="46"/>
    </row>
    <row r="5" spans="1:19" ht="21" customHeight="1" x14ac:dyDescent="0.25">
      <c r="A5" s="204" t="s">
        <v>40</v>
      </c>
      <c r="B5" s="204"/>
      <c r="C5" s="244"/>
      <c r="D5" s="246"/>
      <c r="E5" s="246"/>
      <c r="F5" s="246"/>
      <c r="G5" s="168"/>
      <c r="H5" s="145"/>
      <c r="I5" s="351" t="s">
        <v>90</v>
      </c>
      <c r="J5" s="352"/>
    </row>
    <row r="6" spans="1:19" ht="15.6" x14ac:dyDescent="0.25">
      <c r="A6" s="204" t="s">
        <v>41</v>
      </c>
      <c r="B6" s="204"/>
      <c r="C6" s="246"/>
      <c r="D6" s="246"/>
      <c r="E6" s="246"/>
      <c r="F6" s="246"/>
      <c r="G6" s="168"/>
    </row>
    <row r="7" spans="1:19" x14ac:dyDescent="0.25">
      <c r="A7"/>
      <c r="C7"/>
      <c r="D7"/>
      <c r="E7"/>
      <c r="F7"/>
      <c r="G7" s="168"/>
    </row>
    <row r="8" spans="1:19" ht="15" customHeight="1" x14ac:dyDescent="0.25">
      <c r="A8" s="339" t="s">
        <v>91</v>
      </c>
      <c r="B8" s="340"/>
      <c r="C8" s="341"/>
      <c r="D8" s="341"/>
      <c r="E8" s="341"/>
      <c r="F8" s="342"/>
      <c r="G8" s="168"/>
      <c r="H8" s="168"/>
    </row>
    <row r="9" spans="1:19" s="43" customFormat="1" x14ac:dyDescent="0.25">
      <c r="A9" s="204" t="s">
        <v>42</v>
      </c>
      <c r="B9" s="204"/>
      <c r="C9" s="246"/>
      <c r="D9" s="246"/>
      <c r="E9" s="246"/>
      <c r="F9" s="246"/>
      <c r="O9" s="49"/>
      <c r="P9" s="49"/>
      <c r="Q9" s="49"/>
      <c r="R9" s="49"/>
    </row>
    <row r="10" spans="1:19" s="43" customFormat="1" x14ac:dyDescent="0.25">
      <c r="A10" s="204" t="s">
        <v>92</v>
      </c>
      <c r="B10" s="204"/>
      <c r="C10" s="363"/>
      <c r="D10" s="246"/>
      <c r="E10" s="246"/>
      <c r="F10" s="246"/>
      <c r="G10" s="44"/>
      <c r="O10" s="49"/>
      <c r="P10" s="49"/>
      <c r="Q10" s="49"/>
      <c r="R10" s="49"/>
    </row>
    <row r="11" spans="1:19" x14ac:dyDescent="0.25">
      <c r="A11" s="104"/>
      <c r="B11" s="105" t="s">
        <v>93</v>
      </c>
      <c r="C11" s="106" t="s">
        <v>94</v>
      </c>
      <c r="D11" s="107"/>
      <c r="E11" s="107"/>
      <c r="F11" s="108"/>
      <c r="G11" s="50"/>
    </row>
    <row r="12" spans="1:19" ht="64.5" customHeight="1" x14ac:dyDescent="0.25">
      <c r="A12" s="205" t="s">
        <v>95</v>
      </c>
      <c r="B12" s="343"/>
      <c r="C12" s="347" t="s">
        <v>96</v>
      </c>
      <c r="D12" s="348"/>
      <c r="E12" s="348"/>
      <c r="F12" s="349"/>
      <c r="G12" s="169"/>
      <c r="H12" s="168"/>
      <c r="I12" s="168"/>
    </row>
    <row r="13" spans="1:19" ht="39" customHeight="1" x14ac:dyDescent="0.25">
      <c r="A13" s="204" t="s">
        <v>97</v>
      </c>
      <c r="B13" s="204"/>
      <c r="C13" s="244"/>
      <c r="D13" s="244"/>
      <c r="E13" s="244"/>
      <c r="F13" s="244"/>
      <c r="G13" s="170"/>
      <c r="H13" s="168"/>
      <c r="I13" s="168"/>
    </row>
    <row r="14" spans="1:19" ht="20.25" customHeight="1" x14ac:dyDescent="0.25">
      <c r="A14" s="205" t="s">
        <v>98</v>
      </c>
      <c r="B14" s="343"/>
      <c r="C14" s="344" t="s">
        <v>99</v>
      </c>
      <c r="D14" s="345"/>
      <c r="E14" s="345"/>
      <c r="F14" s="346"/>
      <c r="G14" s="169"/>
      <c r="H14" s="168"/>
      <c r="I14" s="168"/>
    </row>
    <row r="15" spans="1:19" ht="35.25" customHeight="1" x14ac:dyDescent="0.25">
      <c r="A15" s="283" t="s">
        <v>100</v>
      </c>
      <c r="B15" s="283"/>
      <c r="C15" s="244" t="s">
        <v>101</v>
      </c>
      <c r="D15" s="244"/>
      <c r="E15" s="244"/>
      <c r="F15" s="244"/>
      <c r="G15" s="169"/>
      <c r="H15" s="169"/>
      <c r="I15" s="169"/>
      <c r="J15" s="169"/>
      <c r="K15" s="169"/>
      <c r="L15" s="169"/>
      <c r="M15" s="168"/>
      <c r="N15" s="168"/>
      <c r="O15" s="171"/>
      <c r="P15" s="171"/>
      <c r="Q15" s="171"/>
      <c r="R15" s="171"/>
      <c r="S15" s="168"/>
    </row>
    <row r="16" spans="1:19" ht="27.75" customHeight="1" x14ac:dyDescent="0.25">
      <c r="A16" s="283" t="s">
        <v>102</v>
      </c>
      <c r="B16" s="283"/>
      <c r="C16" s="244"/>
      <c r="D16" s="244"/>
      <c r="E16" s="244"/>
      <c r="F16" s="244"/>
      <c r="G16" s="169"/>
      <c r="H16" s="169"/>
      <c r="I16" s="168"/>
      <c r="J16" s="168"/>
      <c r="K16" s="168"/>
      <c r="L16" s="168"/>
      <c r="M16" s="168"/>
      <c r="N16" s="168"/>
      <c r="O16" s="171"/>
      <c r="P16" s="171"/>
      <c r="Q16" s="171"/>
      <c r="R16" s="171"/>
      <c r="S16" s="168"/>
    </row>
    <row r="17" spans="1:19" ht="27.75" customHeight="1" x14ac:dyDescent="0.25">
      <c r="A17" s="356" t="s">
        <v>103</v>
      </c>
      <c r="B17" s="357"/>
      <c r="C17" s="347" t="s">
        <v>104</v>
      </c>
      <c r="D17" s="348"/>
      <c r="E17" s="348"/>
      <c r="F17" s="349"/>
      <c r="G17" s="169"/>
      <c r="H17" s="169"/>
      <c r="I17" s="168"/>
      <c r="J17" s="168"/>
      <c r="K17" s="168"/>
      <c r="L17" s="168"/>
      <c r="M17" s="168"/>
      <c r="N17" s="168"/>
      <c r="O17" s="171"/>
      <c r="P17" s="171"/>
      <c r="Q17" s="171"/>
      <c r="R17" s="171"/>
      <c r="S17" s="168"/>
    </row>
    <row r="18" spans="1:19" ht="27.75" customHeight="1" x14ac:dyDescent="0.25">
      <c r="A18" s="358"/>
      <c r="B18" s="359"/>
      <c r="C18" s="347" t="s">
        <v>105</v>
      </c>
      <c r="D18" s="348"/>
      <c r="E18" s="348"/>
      <c r="F18" s="349"/>
      <c r="G18" s="169"/>
      <c r="H18" s="169"/>
      <c r="I18" s="168"/>
    </row>
    <row r="19" spans="1:19" x14ac:dyDescent="0.25">
      <c r="A19" s="51"/>
      <c r="B19" s="51"/>
      <c r="C19" s="51"/>
      <c r="D19" s="51"/>
      <c r="E19" s="51"/>
      <c r="F19" s="51"/>
      <c r="G19" s="51"/>
    </row>
    <row r="20" spans="1:19" ht="52.5" customHeight="1" x14ac:dyDescent="0.25">
      <c r="A20" s="350" t="s">
        <v>106</v>
      </c>
      <c r="B20" s="239"/>
      <c r="C20" s="239"/>
      <c r="D20" s="239"/>
      <c r="E20" s="239"/>
      <c r="F20" s="239"/>
      <c r="G20" s="239"/>
      <c r="H20" s="239"/>
      <c r="I20" s="239"/>
    </row>
    <row r="21" spans="1:19" s="46" customFormat="1" ht="33.75" customHeight="1" x14ac:dyDescent="0.25">
      <c r="A21" s="364"/>
      <c r="B21" s="365"/>
      <c r="C21" s="177" t="s">
        <v>107</v>
      </c>
      <c r="D21" s="137" t="s">
        <v>108</v>
      </c>
      <c r="E21" s="137" t="s">
        <v>109</v>
      </c>
      <c r="F21" s="53" t="s">
        <v>110</v>
      </c>
      <c r="G21" s="53" t="s">
        <v>111</v>
      </c>
      <c r="H21" s="53" t="s">
        <v>112</v>
      </c>
      <c r="I21" s="53" t="s">
        <v>113</v>
      </c>
      <c r="J21"/>
      <c r="K21"/>
      <c r="L21"/>
      <c r="M21"/>
      <c r="N21"/>
      <c r="O21" s="45"/>
      <c r="P21" s="45"/>
      <c r="Q21" s="45"/>
      <c r="R21" s="48"/>
    </row>
    <row r="22" spans="1:19" s="46" customFormat="1" ht="33.75" customHeight="1" x14ac:dyDescent="0.25">
      <c r="A22" s="360" t="s">
        <v>114</v>
      </c>
      <c r="B22" s="361"/>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25">
      <c r="A23" s="296" t="s">
        <v>115</v>
      </c>
      <c r="B23" s="297"/>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25">
      <c r="A24" s="360" t="s">
        <v>116</v>
      </c>
      <c r="B24" s="361"/>
      <c r="C24" s="366" t="s">
        <v>117</v>
      </c>
      <c r="D24" s="367"/>
      <c r="E24" s="368"/>
      <c r="F24" s="369"/>
      <c r="G24" s="370"/>
      <c r="H24" s="370"/>
      <c r="I24" s="371"/>
    </row>
    <row r="25" spans="1:19" ht="33.75" customHeight="1" x14ac:dyDescent="0.25">
      <c r="A25" s="360" t="s">
        <v>118</v>
      </c>
      <c r="B25" s="361"/>
      <c r="C25" s="138" t="str">
        <f>VLOOKUP($C$24,'WLC benchmarks'!$B$10:$E$13,2, TRUE)</f>
        <v>&lt;850</v>
      </c>
      <c r="D25" s="138" t="str">
        <f>VLOOKUP($C$24,'WLC benchmarks'!$B$10:$E$13,3, TRUE)</f>
        <v>&lt;350</v>
      </c>
      <c r="E25" s="138" t="str">
        <f>VLOOKUP($C$24,'WLC benchmarks'!$B$10:$E$13,4, TRUE)</f>
        <v>&lt;1200</v>
      </c>
      <c r="F25" s="372"/>
      <c r="G25" s="373"/>
      <c r="H25" s="373"/>
      <c r="I25" s="374"/>
      <c r="J25" s="168"/>
      <c r="K25" s="169"/>
    </row>
    <row r="26" spans="1:19" ht="33.75" customHeight="1" x14ac:dyDescent="0.25">
      <c r="A26" s="360" t="s">
        <v>119</v>
      </c>
      <c r="B26" s="361"/>
      <c r="C26" s="138" t="str">
        <f>VLOOKUP($C$24,'WLC benchmarks'!$B$16:$E$19,2, TRUE)</f>
        <v>&lt;500</v>
      </c>
      <c r="D26" s="138" t="str">
        <f>VLOOKUP($C$24,'WLC benchmarks'!$B$16:$E$19,3, TRUE)</f>
        <v>&lt;300</v>
      </c>
      <c r="E26" s="138" t="str">
        <f>VLOOKUP($C$24,'WLC benchmarks'!$B$16:$E$19,4, TRUE)</f>
        <v>&lt;800</v>
      </c>
      <c r="F26" s="375"/>
      <c r="G26" s="376"/>
      <c r="H26" s="376"/>
      <c r="I26" s="377"/>
    </row>
    <row r="27" spans="1:19" ht="69" customHeight="1" x14ac:dyDescent="0.25">
      <c r="A27" s="360" t="s">
        <v>120</v>
      </c>
      <c r="B27" s="361"/>
      <c r="C27" s="244" t="s">
        <v>121</v>
      </c>
      <c r="D27" s="244"/>
      <c r="E27" s="244"/>
      <c r="F27" s="244"/>
      <c r="G27" s="244"/>
      <c r="H27" s="244"/>
      <c r="I27" s="244"/>
    </row>
    <row r="28" spans="1:19" ht="15.75" customHeight="1" x14ac:dyDescent="0.25">
      <c r="A28" s="55"/>
      <c r="B28" s="55"/>
      <c r="C28" s="45"/>
      <c r="D28" s="45"/>
      <c r="E28" s="45"/>
      <c r="F28" s="45"/>
      <c r="G28" s="51"/>
    </row>
    <row r="29" spans="1:19" ht="15.75" customHeight="1" x14ac:dyDescent="0.25">
      <c r="A29" s="362" t="s">
        <v>122</v>
      </c>
      <c r="B29" s="362"/>
      <c r="C29" s="362"/>
      <c r="D29" s="362"/>
      <c r="E29" s="362"/>
      <c r="F29" s="362"/>
      <c r="G29" s="168"/>
    </row>
    <row r="30" spans="1:19" ht="27.75" customHeight="1" x14ac:dyDescent="0.25">
      <c r="A30" s="279" t="s">
        <v>50</v>
      </c>
      <c r="B30" s="279"/>
      <c r="C30" s="280" t="s">
        <v>123</v>
      </c>
      <c r="D30" s="281"/>
      <c r="E30" s="281"/>
      <c r="F30" s="282"/>
      <c r="G30" s="51"/>
    </row>
    <row r="31" spans="1:19" ht="27" customHeight="1" x14ac:dyDescent="0.25">
      <c r="A31" s="283" t="s">
        <v>124</v>
      </c>
      <c r="B31" s="283"/>
      <c r="C31" s="246" t="s">
        <v>53</v>
      </c>
      <c r="D31" s="246"/>
      <c r="E31" s="246"/>
      <c r="F31" s="246"/>
      <c r="G31" s="51"/>
    </row>
    <row r="32" spans="1:19" ht="27" customHeight="1" x14ac:dyDescent="0.25">
      <c r="A32" s="283" t="s">
        <v>54</v>
      </c>
      <c r="B32" s="283"/>
      <c r="C32" s="246" t="s">
        <v>55</v>
      </c>
      <c r="D32" s="246"/>
      <c r="E32" s="246"/>
      <c r="F32" s="246"/>
      <c r="G32" s="51"/>
    </row>
    <row r="33" spans="1:48" ht="15.75" customHeight="1" x14ac:dyDescent="0.25">
      <c r="A33" s="55"/>
      <c r="B33" s="55"/>
      <c r="C33" s="45"/>
      <c r="D33" s="45"/>
      <c r="E33" s="45"/>
      <c r="F33" s="45"/>
      <c r="G33" s="51"/>
    </row>
    <row r="34" spans="1:48" ht="33" customHeight="1" x14ac:dyDescent="0.25">
      <c r="A34" s="239" t="s">
        <v>125</v>
      </c>
      <c r="B34" s="240"/>
      <c r="C34" s="243" t="s">
        <v>126</v>
      </c>
      <c r="D34" s="243"/>
      <c r="E34" s="243"/>
      <c r="F34" s="58" t="s">
        <v>127</v>
      </c>
      <c r="G34" s="51"/>
      <c r="H34" s="56"/>
      <c r="I34" s="56"/>
      <c r="J34" s="54"/>
      <c r="K34" s="54"/>
      <c r="L34" s="54"/>
      <c r="M34" s="54"/>
      <c r="N34" s="57"/>
      <c r="O34" s="54"/>
      <c r="P34" s="54"/>
      <c r="Q34" s="54"/>
    </row>
    <row r="35" spans="1:48" ht="24.75" customHeight="1" x14ac:dyDescent="0.25">
      <c r="A35" s="239"/>
      <c r="B35" s="240"/>
      <c r="C35" s="244" t="s">
        <v>128</v>
      </c>
      <c r="D35" s="244"/>
      <c r="E35" s="244"/>
      <c r="F35" s="39"/>
      <c r="G35" s="51"/>
      <c r="H35" s="56"/>
      <c r="I35" s="56"/>
      <c r="J35" s="59"/>
      <c r="K35" s="59"/>
      <c r="L35" s="59"/>
      <c r="M35" s="59"/>
      <c r="N35" s="57"/>
      <c r="O35" s="54"/>
      <c r="P35" s="54"/>
      <c r="Q35" s="54"/>
    </row>
    <row r="36" spans="1:48" ht="12.75" customHeight="1" x14ac:dyDescent="0.25">
      <c r="A36" s="239"/>
      <c r="B36" s="240"/>
      <c r="C36" s="245"/>
      <c r="D36" s="245"/>
      <c r="E36" s="245"/>
      <c r="F36" s="39"/>
      <c r="G36" s="51"/>
      <c r="H36" s="56"/>
      <c r="I36" s="56"/>
      <c r="J36" s="54"/>
      <c r="K36" s="54"/>
      <c r="L36" s="54"/>
      <c r="M36" s="54"/>
      <c r="N36" s="57"/>
      <c r="O36" s="54"/>
      <c r="P36" s="54"/>
      <c r="Q36" s="54"/>
    </row>
    <row r="37" spans="1:48" ht="12.75" customHeight="1" x14ac:dyDescent="0.25">
      <c r="A37" s="239"/>
      <c r="B37" s="240"/>
      <c r="C37" s="245"/>
      <c r="D37" s="245"/>
      <c r="E37" s="245"/>
      <c r="F37" s="39"/>
      <c r="G37" s="51"/>
      <c r="H37" s="56"/>
      <c r="I37" s="56"/>
      <c r="J37" s="54"/>
      <c r="K37" s="54"/>
      <c r="L37" s="54"/>
      <c r="M37" s="54"/>
      <c r="N37" s="57"/>
      <c r="O37" s="54"/>
      <c r="P37" s="54"/>
      <c r="Q37" s="54"/>
    </row>
    <row r="38" spans="1:48" s="46" customFormat="1" x14ac:dyDescent="0.25">
      <c r="A38" s="241"/>
      <c r="B38" s="242"/>
      <c r="C38" s="246"/>
      <c r="D38" s="246"/>
      <c r="E38" s="246"/>
      <c r="F38" s="39"/>
      <c r="G38" s="51"/>
      <c r="H38" s="56"/>
      <c r="I38" s="56"/>
      <c r="J38" s="59"/>
      <c r="K38" s="59"/>
      <c r="L38" s="59"/>
      <c r="M38" s="59"/>
      <c r="N38" s="57"/>
      <c r="O38" s="54"/>
      <c r="P38" s="54"/>
      <c r="Q38" s="54"/>
      <c r="R38" s="48"/>
    </row>
    <row r="39" spans="1:48" s="63" customFormat="1" x14ac:dyDescent="0.25">
      <c r="A39" s="60"/>
      <c r="B39" s="60"/>
      <c r="C39" s="61"/>
      <c r="D39" s="61"/>
      <c r="E39" s="61"/>
      <c r="F39" s="62"/>
      <c r="G39" s="51"/>
      <c r="O39" s="61"/>
      <c r="P39" s="61"/>
      <c r="Q39" s="61"/>
      <c r="R39" s="61"/>
    </row>
    <row r="40" spans="1:48" s="46" customFormat="1" ht="30" x14ac:dyDescent="0.25">
      <c r="A40" s="239" t="s">
        <v>129</v>
      </c>
      <c r="B40" s="240"/>
      <c r="C40" s="243" t="s">
        <v>130</v>
      </c>
      <c r="D40" s="243"/>
      <c r="E40" s="243"/>
      <c r="F40" s="58" t="s">
        <v>131</v>
      </c>
      <c r="G40" s="51"/>
      <c r="O40" s="48"/>
      <c r="P40" s="48"/>
      <c r="Q40" s="48"/>
      <c r="R40" s="48"/>
    </row>
    <row r="41" spans="1:48" s="46" customFormat="1" ht="12.75" customHeight="1" x14ac:dyDescent="0.25">
      <c r="A41" s="239"/>
      <c r="B41" s="240"/>
      <c r="C41" s="246" t="s">
        <v>132</v>
      </c>
      <c r="D41" s="246"/>
      <c r="E41" s="246"/>
      <c r="F41" s="12"/>
      <c r="G41" s="51"/>
      <c r="O41" s="48"/>
      <c r="P41" s="48"/>
      <c r="Q41" s="48"/>
      <c r="R41" s="48"/>
    </row>
    <row r="42" spans="1:48" x14ac:dyDescent="0.25">
      <c r="A42" s="239"/>
      <c r="B42" s="240"/>
      <c r="C42" s="245"/>
      <c r="D42" s="245"/>
      <c r="E42" s="245"/>
      <c r="F42" s="12"/>
    </row>
    <row r="43" spans="1:48" x14ac:dyDescent="0.25">
      <c r="A43" s="239"/>
      <c r="B43" s="240"/>
      <c r="C43" s="249"/>
      <c r="D43" s="250"/>
      <c r="E43" s="251"/>
      <c r="F43" s="12"/>
      <c r="J43" s="46"/>
      <c r="K43" s="46"/>
      <c r="L43" s="46"/>
    </row>
    <row r="44" spans="1:48" x14ac:dyDescent="0.25">
      <c r="A44" s="239"/>
      <c r="B44" s="240"/>
      <c r="C44" s="249"/>
      <c r="D44" s="250"/>
      <c r="E44" s="251"/>
      <c r="F44" s="12"/>
      <c r="J44" s="46"/>
      <c r="K44" s="46"/>
      <c r="L44" s="46"/>
    </row>
    <row r="45" spans="1:48" x14ac:dyDescent="0.25">
      <c r="B45" s="231"/>
      <c r="C45" s="231"/>
      <c r="D45" s="231"/>
      <c r="E45" s="231"/>
      <c r="F45" s="231"/>
    </row>
    <row r="46" spans="1:48" s="52" customFormat="1" x14ac:dyDescent="0.25">
      <c r="A46"/>
      <c r="B46" s="219"/>
      <c r="C46" s="219"/>
      <c r="D46" s="219"/>
      <c r="E46" s="219"/>
      <c r="F46" s="219"/>
      <c r="G46"/>
      <c r="H46"/>
      <c r="I46"/>
      <c r="J46"/>
      <c r="K46"/>
      <c r="L46"/>
      <c r="M46" s="168"/>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25">
      <c r="A47" s="232" t="s">
        <v>133</v>
      </c>
      <c r="B47" s="232"/>
      <c r="C47" s="247" t="s">
        <v>134</v>
      </c>
      <c r="D47" s="248"/>
      <c r="E47" s="381" t="s">
        <v>135</v>
      </c>
      <c r="F47" s="259" t="s">
        <v>136</v>
      </c>
      <c r="G47" s="260"/>
      <c r="H47" s="247" t="s">
        <v>137</v>
      </c>
      <c r="I47" s="378"/>
      <c r="J47" s="168"/>
      <c r="K47" s="168"/>
      <c r="L47" s="168"/>
      <c r="M47" s="168"/>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25">
      <c r="A48" s="379" t="s">
        <v>138</v>
      </c>
      <c r="B48" s="380"/>
      <c r="C48" s="64" t="s">
        <v>139</v>
      </c>
      <c r="D48" s="64" t="s">
        <v>140</v>
      </c>
      <c r="E48" s="382"/>
      <c r="F48" s="261"/>
      <c r="G48" s="262"/>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2.8" x14ac:dyDescent="0.25">
      <c r="A49" s="252" t="s">
        <v>143</v>
      </c>
      <c r="B49" s="253"/>
      <c r="C49" s="65" t="s">
        <v>144</v>
      </c>
      <c r="D49" s="66" t="s">
        <v>145</v>
      </c>
      <c r="E49" s="256" t="s">
        <v>146</v>
      </c>
      <c r="F49" s="233" t="s">
        <v>147</v>
      </c>
      <c r="G49" s="234"/>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2" customHeight="1" x14ac:dyDescent="0.25">
      <c r="A50" s="254"/>
      <c r="B50" s="255"/>
      <c r="C50" s="67" t="s">
        <v>150</v>
      </c>
      <c r="D50" s="66" t="s">
        <v>151</v>
      </c>
      <c r="E50" s="257"/>
      <c r="F50" s="235"/>
      <c r="G50" s="236"/>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2" customHeight="1" x14ac:dyDescent="0.25">
      <c r="A51" s="254"/>
      <c r="B51" s="255"/>
      <c r="C51" s="67" t="s">
        <v>154</v>
      </c>
      <c r="D51" s="68" t="s">
        <v>155</v>
      </c>
      <c r="E51" s="258"/>
      <c r="F51" s="237"/>
      <c r="G51" s="238"/>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25">
      <c r="A52" s="69">
        <v>0.1</v>
      </c>
      <c r="B52" s="70" t="s">
        <v>156</v>
      </c>
      <c r="C52" s="10"/>
      <c r="D52" s="10"/>
      <c r="E52" s="383"/>
      <c r="F52" s="276"/>
      <c r="G52" s="277"/>
      <c r="H52" s="11"/>
      <c r="I52" s="11"/>
      <c r="J52" s="325" t="s">
        <v>157</v>
      </c>
      <c r="K52" s="326"/>
      <c r="L52" s="326"/>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25">
      <c r="A53" s="71">
        <v>0.2</v>
      </c>
      <c r="B53" s="72" t="s">
        <v>158</v>
      </c>
      <c r="C53" s="10"/>
      <c r="D53" s="10"/>
      <c r="E53" s="384"/>
      <c r="F53" s="276"/>
      <c r="G53" s="277"/>
      <c r="H53" s="11"/>
      <c r="I53" s="11"/>
      <c r="J53" s="235"/>
      <c r="K53" s="307"/>
      <c r="L53" s="307"/>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25">
      <c r="A54" s="71">
        <v>0.3</v>
      </c>
      <c r="B54" s="72" t="s">
        <v>159</v>
      </c>
      <c r="C54" s="10"/>
      <c r="D54" s="10"/>
      <c r="E54" s="384"/>
      <c r="F54" s="276"/>
      <c r="G54" s="277"/>
      <c r="H54" s="11"/>
      <c r="I54" s="11"/>
      <c r="J54" s="235"/>
      <c r="K54" s="307"/>
      <c r="L54" s="307"/>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25">
      <c r="A55" s="71">
        <v>0.4</v>
      </c>
      <c r="B55" s="72" t="s">
        <v>160</v>
      </c>
      <c r="C55" s="10"/>
      <c r="D55" s="10"/>
      <c r="E55" s="385"/>
      <c r="F55" s="276"/>
      <c r="G55" s="277"/>
      <c r="H55" s="11"/>
      <c r="I55" s="11"/>
      <c r="J55" s="235"/>
      <c r="K55" s="307"/>
      <c r="L55" s="307"/>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25">
      <c r="A56" s="71">
        <v>1</v>
      </c>
      <c r="B56" s="72" t="s">
        <v>161</v>
      </c>
      <c r="C56" s="10"/>
      <c r="D56" s="10"/>
      <c r="E56" s="9"/>
      <c r="F56" s="276"/>
      <c r="G56" s="277"/>
      <c r="H56" s="11"/>
      <c r="I56" s="11"/>
      <c r="J56" s="235"/>
      <c r="K56" s="307"/>
      <c r="L56" s="307"/>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25">
      <c r="A57" s="73">
        <v>2.1</v>
      </c>
      <c r="B57" s="72" t="s">
        <v>162</v>
      </c>
      <c r="C57" s="10"/>
      <c r="D57" s="10"/>
      <c r="E57" s="9"/>
      <c r="F57" s="276"/>
      <c r="G57" s="277"/>
      <c r="H57" s="11"/>
      <c r="I57" s="11"/>
      <c r="J57" s="235"/>
      <c r="K57" s="307"/>
      <c r="L57" s="307"/>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25">
      <c r="A58" s="71">
        <v>2.2000000000000002</v>
      </c>
      <c r="B58" s="72" t="s">
        <v>163</v>
      </c>
      <c r="C58" s="10"/>
      <c r="D58" s="10"/>
      <c r="E58" s="9"/>
      <c r="F58" s="276"/>
      <c r="G58" s="277"/>
      <c r="H58" s="11"/>
      <c r="I58" s="11"/>
      <c r="J58" s="235"/>
      <c r="K58" s="307"/>
      <c r="L58" s="307"/>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25">
      <c r="A59" s="71">
        <v>2.2999999999999998</v>
      </c>
      <c r="B59" s="72" t="s">
        <v>164</v>
      </c>
      <c r="C59" s="10"/>
      <c r="D59" s="10"/>
      <c r="E59" s="9"/>
      <c r="F59" s="276"/>
      <c r="G59" s="277"/>
      <c r="H59" s="11"/>
      <c r="I59" s="11"/>
      <c r="J59" s="235"/>
      <c r="K59" s="307"/>
      <c r="L59" s="307"/>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25">
      <c r="A60" s="71">
        <v>2.4</v>
      </c>
      <c r="B60" s="72" t="s">
        <v>165</v>
      </c>
      <c r="C60" s="10"/>
      <c r="D60" s="10"/>
      <c r="E60" s="9"/>
      <c r="F60" s="276"/>
      <c r="G60" s="277"/>
      <c r="H60" s="11"/>
      <c r="I60" s="11"/>
      <c r="J60" s="235"/>
      <c r="K60" s="307"/>
      <c r="L60" s="307"/>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25">
      <c r="A61" s="71">
        <v>2.5</v>
      </c>
      <c r="B61" s="72" t="s">
        <v>166</v>
      </c>
      <c r="C61" s="10"/>
      <c r="D61" s="10"/>
      <c r="E61" s="9"/>
      <c r="F61" s="276"/>
      <c r="G61" s="277"/>
      <c r="H61" s="11"/>
      <c r="I61" s="11"/>
      <c r="J61" s="235"/>
      <c r="K61" s="307"/>
      <c r="L61" s="307"/>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25">
      <c r="A62" s="71">
        <v>2.6</v>
      </c>
      <c r="B62" s="72" t="s">
        <v>167</v>
      </c>
      <c r="C62" s="10"/>
      <c r="D62" s="10"/>
      <c r="E62" s="9"/>
      <c r="F62" s="276"/>
      <c r="G62" s="277"/>
      <c r="H62" s="11"/>
      <c r="I62" s="11"/>
      <c r="J62" s="235"/>
      <c r="K62" s="307"/>
      <c r="L62" s="307"/>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25">
      <c r="A63" s="71">
        <v>2.7</v>
      </c>
      <c r="B63" s="72" t="s">
        <v>168</v>
      </c>
      <c r="C63" s="10"/>
      <c r="D63" s="10"/>
      <c r="E63" s="9"/>
      <c r="F63" s="276"/>
      <c r="G63" s="277"/>
      <c r="H63" s="11"/>
      <c r="I63" s="11"/>
      <c r="J63" s="235"/>
      <c r="K63" s="307"/>
      <c r="L63" s="307"/>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25">
      <c r="A64" s="71">
        <v>2.8</v>
      </c>
      <c r="B64" s="72" t="s">
        <v>169</v>
      </c>
      <c r="C64" s="10"/>
      <c r="D64" s="10"/>
      <c r="E64" s="9"/>
      <c r="F64" s="276"/>
      <c r="G64" s="277"/>
      <c r="H64" s="11"/>
      <c r="I64" s="11"/>
      <c r="J64" s="235"/>
      <c r="K64" s="307"/>
      <c r="L64" s="307"/>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25">
      <c r="A65" s="71">
        <v>3</v>
      </c>
      <c r="B65" s="72" t="s">
        <v>170</v>
      </c>
      <c r="C65" s="10"/>
      <c r="D65" s="10"/>
      <c r="E65" s="9"/>
      <c r="F65" s="109"/>
      <c r="G65" s="110"/>
      <c r="H65" s="11"/>
      <c r="I65" s="11"/>
      <c r="J65" s="235"/>
      <c r="K65" s="307"/>
      <c r="L65" s="307"/>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25">
      <c r="A66" s="71">
        <v>4</v>
      </c>
      <c r="B66" s="72" t="s">
        <v>171</v>
      </c>
      <c r="C66" s="10"/>
      <c r="D66" s="10"/>
      <c r="E66" s="9"/>
      <c r="F66" s="109"/>
      <c r="G66" s="110"/>
      <c r="H66" s="11"/>
      <c r="I66" s="11"/>
      <c r="J66" s="235"/>
      <c r="K66" s="307"/>
      <c r="L66" s="307"/>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25">
      <c r="A67" s="71">
        <v>5</v>
      </c>
      <c r="B67" s="72" t="s">
        <v>172</v>
      </c>
      <c r="C67" s="10"/>
      <c r="D67" s="10"/>
      <c r="E67" s="9"/>
      <c r="F67" s="109"/>
      <c r="G67" s="110"/>
      <c r="H67" s="11"/>
      <c r="I67" s="11"/>
      <c r="J67" s="235"/>
      <c r="K67" s="307"/>
      <c r="L67" s="307"/>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25">
      <c r="A68" s="71">
        <v>6</v>
      </c>
      <c r="B68" s="72" t="s">
        <v>173</v>
      </c>
      <c r="C68" s="10"/>
      <c r="D68" s="10"/>
      <c r="E68" s="9"/>
      <c r="F68" s="109"/>
      <c r="G68" s="110"/>
      <c r="H68" s="11"/>
      <c r="I68" s="11"/>
      <c r="J68" s="235"/>
      <c r="K68" s="307"/>
      <c r="L68" s="307"/>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25">
      <c r="A69" s="71">
        <v>7</v>
      </c>
      <c r="B69" s="72" t="s">
        <v>174</v>
      </c>
      <c r="C69" s="10"/>
      <c r="D69" s="10"/>
      <c r="E69" s="9"/>
      <c r="F69" s="109"/>
      <c r="G69" s="110"/>
      <c r="H69" s="11"/>
      <c r="I69" s="11"/>
      <c r="J69" s="235"/>
      <c r="K69" s="307"/>
      <c r="L69" s="307"/>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25">
      <c r="A70" s="71">
        <v>8</v>
      </c>
      <c r="B70" s="72" t="s">
        <v>175</v>
      </c>
      <c r="C70" s="10"/>
      <c r="D70" s="10"/>
      <c r="E70" s="9"/>
      <c r="F70" s="109"/>
      <c r="G70" s="110"/>
      <c r="H70" s="11"/>
      <c r="I70" s="11"/>
      <c r="J70" s="235"/>
      <c r="K70" s="307"/>
      <c r="L70" s="307"/>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25">
      <c r="A71" s="71"/>
      <c r="B71" s="72"/>
      <c r="C71" s="10"/>
      <c r="D71" s="10"/>
      <c r="E71" s="9"/>
      <c r="F71" s="323"/>
      <c r="G71" s="324"/>
      <c r="H71" s="11"/>
      <c r="I71" s="11"/>
      <c r="J71" s="235"/>
      <c r="K71" s="307"/>
      <c r="L71" s="307"/>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25">
      <c r="A72" s="336" t="s">
        <v>176</v>
      </c>
      <c r="B72" s="337"/>
      <c r="C72" s="64" t="s">
        <v>177</v>
      </c>
      <c r="D72" s="64" t="s">
        <v>178</v>
      </c>
      <c r="E72" s="161" t="s">
        <v>179</v>
      </c>
      <c r="F72" s="178" t="s">
        <v>180</v>
      </c>
      <c r="G72" s="178" t="s">
        <v>181</v>
      </c>
      <c r="H72" s="338"/>
      <c r="I72" s="338"/>
      <c r="J72" s="235"/>
      <c r="K72" s="307"/>
      <c r="L72" s="307"/>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25">
      <c r="A73" s="71" t="s">
        <v>182</v>
      </c>
      <c r="B73" s="72" t="s">
        <v>183</v>
      </c>
      <c r="C73" s="9"/>
      <c r="D73" s="9"/>
      <c r="E73" s="9"/>
      <c r="F73" s="158"/>
      <c r="G73" s="158"/>
      <c r="H73" s="308"/>
      <c r="I73" s="309"/>
      <c r="J73" s="325" t="s">
        <v>184</v>
      </c>
      <c r="K73" s="326"/>
      <c r="L73" s="326"/>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25">
      <c r="A74" s="71" t="s">
        <v>185</v>
      </c>
      <c r="B74" s="72" t="s">
        <v>186</v>
      </c>
      <c r="C74" s="9"/>
      <c r="D74" s="9"/>
      <c r="E74" s="9"/>
      <c r="F74" s="158"/>
      <c r="G74" s="158"/>
      <c r="H74" s="159"/>
      <c r="I74" s="134"/>
      <c r="J74" s="235"/>
      <c r="K74" s="307"/>
      <c r="L74" s="307"/>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25">
      <c r="A75" s="71" t="s">
        <v>187</v>
      </c>
      <c r="B75" s="72" t="s">
        <v>188</v>
      </c>
      <c r="C75" s="150"/>
      <c r="D75" s="150"/>
      <c r="E75" s="150"/>
      <c r="F75" s="158"/>
      <c r="G75" s="158"/>
      <c r="H75" s="274"/>
      <c r="I75" s="275"/>
      <c r="J75" s="235"/>
      <c r="K75" s="307"/>
      <c r="L75" s="307"/>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25">
      <c r="C76" s="151" t="s">
        <v>189</v>
      </c>
      <c r="D76" s="152">
        <f>SUM(D52:D71)+SUM(D73:D75)</f>
        <v>0</v>
      </c>
      <c r="E76" s="272"/>
      <c r="F76" s="273"/>
      <c r="G76" s="273"/>
      <c r="H76" s="153">
        <f>SUM(H52:H71)</f>
        <v>0</v>
      </c>
      <c r="I76" s="153">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25">
      <c r="A77" s="55"/>
      <c r="B77" s="55"/>
      <c r="C77" s="154" t="s">
        <v>190</v>
      </c>
      <c r="D77" s="155" t="e">
        <f>D76/$C$6</f>
        <v>#DIV/0!</v>
      </c>
      <c r="E77" s="272"/>
      <c r="F77" s="272"/>
      <c r="G77" s="272"/>
      <c r="H77" s="156" t="e">
        <f t="shared" ref="H77:I77" si="1">H76/$C$6</f>
        <v>#DIV/0!</v>
      </c>
      <c r="I77" s="156" t="e">
        <f t="shared" si="1"/>
        <v>#DIV/0!</v>
      </c>
      <c r="J77" s="333"/>
      <c r="K77" s="333"/>
      <c r="L77" s="333"/>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25">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5">
      <c r="A79" s="315" t="s">
        <v>191</v>
      </c>
      <c r="B79" s="316"/>
      <c r="C79" s="321" t="s">
        <v>192</v>
      </c>
      <c r="D79" s="321" t="s">
        <v>193</v>
      </c>
      <c r="E79" s="263" t="s">
        <v>194</v>
      </c>
      <c r="F79" s="265"/>
      <c r="G79" s="264" t="s">
        <v>195</v>
      </c>
      <c r="H79" s="264"/>
      <c r="I79" s="264"/>
      <c r="J79" s="264"/>
      <c r="K79" s="264"/>
      <c r="L79" s="264"/>
      <c r="M79" s="264"/>
      <c r="N79" s="264"/>
      <c r="O79" s="263" t="s">
        <v>196</v>
      </c>
      <c r="P79" s="264"/>
      <c r="Q79" s="264"/>
      <c r="R79" s="265"/>
      <c r="S79" s="269" t="s">
        <v>197</v>
      </c>
      <c r="T79" s="265" t="s">
        <v>198</v>
      </c>
    </row>
    <row r="80" spans="1:48" ht="39.450000000000003" customHeight="1" x14ac:dyDescent="0.25">
      <c r="A80" s="317"/>
      <c r="B80" s="318"/>
      <c r="C80" s="334"/>
      <c r="D80" s="322"/>
      <c r="E80" s="266"/>
      <c r="F80" s="268"/>
      <c r="G80" s="267"/>
      <c r="H80" s="267"/>
      <c r="I80" s="267"/>
      <c r="J80" s="267"/>
      <c r="K80" s="267"/>
      <c r="L80" s="267"/>
      <c r="M80" s="267"/>
      <c r="N80" s="267"/>
      <c r="O80" s="266"/>
      <c r="P80" s="267"/>
      <c r="Q80" s="267"/>
      <c r="R80" s="268"/>
      <c r="S80" s="270"/>
      <c r="T80" s="268"/>
    </row>
    <row r="81" spans="1:20" ht="24.75" customHeight="1" x14ac:dyDescent="0.25">
      <c r="A81" s="319"/>
      <c r="B81" s="320"/>
      <c r="C81" s="334"/>
      <c r="D81" s="304" t="s">
        <v>199</v>
      </c>
      <c r="E81" s="305"/>
      <c r="F81" s="306"/>
      <c r="G81" s="304" t="s">
        <v>200</v>
      </c>
      <c r="H81" s="305"/>
      <c r="I81" s="305"/>
      <c r="J81" s="305"/>
      <c r="K81" s="305"/>
      <c r="L81" s="305"/>
      <c r="M81" s="305"/>
      <c r="N81" s="306"/>
      <c r="O81" s="304" t="s">
        <v>201</v>
      </c>
      <c r="P81" s="305"/>
      <c r="Q81" s="305"/>
      <c r="R81" s="306"/>
      <c r="S81" s="270"/>
      <c r="T81" s="265" t="s">
        <v>113</v>
      </c>
    </row>
    <row r="82" spans="1:20" ht="27" customHeight="1" x14ac:dyDescent="0.25">
      <c r="A82" s="77" t="s">
        <v>138</v>
      </c>
      <c r="B82" s="78"/>
      <c r="C82" s="335"/>
      <c r="D82" s="79" t="s">
        <v>202</v>
      </c>
      <c r="E82" s="79" t="s">
        <v>203</v>
      </c>
      <c r="F82" s="79" t="s">
        <v>204</v>
      </c>
      <c r="G82" s="79" t="s">
        <v>205</v>
      </c>
      <c r="H82" s="79" t="s">
        <v>206</v>
      </c>
      <c r="I82" s="79" t="s">
        <v>207</v>
      </c>
      <c r="J82" s="79" t="s">
        <v>208</v>
      </c>
      <c r="K82" s="79" t="s">
        <v>209</v>
      </c>
      <c r="L82" s="304" t="s">
        <v>210</v>
      </c>
      <c r="M82" s="306"/>
      <c r="N82" s="79" t="s">
        <v>211</v>
      </c>
      <c r="O82" s="79" t="s">
        <v>212</v>
      </c>
      <c r="P82" s="79" t="s">
        <v>213</v>
      </c>
      <c r="Q82" s="79" t="s">
        <v>214</v>
      </c>
      <c r="R82" s="79" t="s">
        <v>215</v>
      </c>
      <c r="S82" s="271"/>
      <c r="T82" s="268"/>
    </row>
    <row r="83" spans="1:20" ht="30" customHeight="1" x14ac:dyDescent="0.25">
      <c r="A83" s="80">
        <v>0.1</v>
      </c>
      <c r="B83" s="72" t="s">
        <v>156</v>
      </c>
      <c r="C83" s="327"/>
      <c r="D83" s="328"/>
      <c r="E83" s="328"/>
      <c r="F83" s="328"/>
      <c r="G83" s="328"/>
      <c r="H83" s="328"/>
      <c r="I83" s="328"/>
      <c r="J83" s="328"/>
      <c r="K83" s="328"/>
      <c r="L83" s="328"/>
      <c r="M83" s="328"/>
      <c r="N83" s="329"/>
      <c r="O83" s="21" t="s">
        <v>216</v>
      </c>
      <c r="P83" s="21"/>
      <c r="Q83" s="21"/>
      <c r="R83" s="21"/>
      <c r="S83" s="124">
        <f>SUM(C83:R83)</f>
        <v>0</v>
      </c>
      <c r="T83" s="23"/>
    </row>
    <row r="84" spans="1:20" ht="30" customHeight="1" x14ac:dyDescent="0.25">
      <c r="A84" s="71">
        <v>0.2</v>
      </c>
      <c r="B84" s="72" t="s">
        <v>158</v>
      </c>
      <c r="C84" s="330"/>
      <c r="D84" s="331"/>
      <c r="E84" s="331"/>
      <c r="F84" s="331"/>
      <c r="G84" s="331"/>
      <c r="H84" s="331"/>
      <c r="I84" s="331"/>
      <c r="J84" s="331"/>
      <c r="K84" s="331"/>
      <c r="L84" s="331"/>
      <c r="M84" s="331"/>
      <c r="N84" s="332"/>
      <c r="O84" s="21" t="s">
        <v>216</v>
      </c>
      <c r="P84" s="21"/>
      <c r="Q84" s="21"/>
      <c r="R84" s="21"/>
      <c r="S84" s="124">
        <f t="shared" ref="S84:S101" si="2">SUM(C84:R84)</f>
        <v>0</v>
      </c>
      <c r="T84" s="23"/>
    </row>
    <row r="85" spans="1:20" ht="30" customHeight="1" x14ac:dyDescent="0.25">
      <c r="A85" s="71">
        <v>0.3</v>
      </c>
      <c r="B85" s="72" t="s">
        <v>159</v>
      </c>
      <c r="C85" s="21"/>
      <c r="D85" s="21"/>
      <c r="E85" s="22"/>
      <c r="F85" s="21"/>
      <c r="G85" s="21"/>
      <c r="H85" s="21"/>
      <c r="I85" s="21"/>
      <c r="J85" s="21"/>
      <c r="K85" s="21"/>
      <c r="L85" s="287"/>
      <c r="M85" s="288"/>
      <c r="N85" s="289"/>
      <c r="O85" s="21" t="s">
        <v>216</v>
      </c>
      <c r="P85" s="21"/>
      <c r="Q85" s="21"/>
      <c r="R85" s="21"/>
      <c r="S85" s="124">
        <f t="shared" si="2"/>
        <v>0</v>
      </c>
      <c r="T85" s="23"/>
    </row>
    <row r="86" spans="1:20" ht="30" customHeight="1" x14ac:dyDescent="0.25">
      <c r="A86" s="71">
        <v>0.4</v>
      </c>
      <c r="B86" s="72" t="s">
        <v>160</v>
      </c>
      <c r="C86" s="21"/>
      <c r="D86" s="21"/>
      <c r="E86" s="22"/>
      <c r="F86" s="21"/>
      <c r="G86" s="21"/>
      <c r="H86" s="21"/>
      <c r="I86" s="21"/>
      <c r="J86" s="21"/>
      <c r="K86" s="21"/>
      <c r="L86" s="290"/>
      <c r="M86" s="291"/>
      <c r="N86" s="292"/>
      <c r="O86" s="21" t="s">
        <v>216</v>
      </c>
      <c r="P86" s="21"/>
      <c r="Q86" s="21"/>
      <c r="R86" s="21"/>
      <c r="S86" s="124">
        <f t="shared" si="2"/>
        <v>0</v>
      </c>
      <c r="T86" s="23"/>
    </row>
    <row r="87" spans="1:20" ht="30" customHeight="1" x14ac:dyDescent="0.25">
      <c r="A87" s="71">
        <v>0.5</v>
      </c>
      <c r="B87" s="72" t="s">
        <v>217</v>
      </c>
      <c r="C87" s="21"/>
      <c r="D87" s="21"/>
      <c r="E87" s="22"/>
      <c r="F87" s="21"/>
      <c r="G87" s="21"/>
      <c r="H87" s="21"/>
      <c r="I87" s="21"/>
      <c r="J87" s="21"/>
      <c r="K87" s="21"/>
      <c r="L87" s="290"/>
      <c r="M87" s="291"/>
      <c r="N87" s="292"/>
      <c r="O87" s="21" t="s">
        <v>216</v>
      </c>
      <c r="P87" s="21"/>
      <c r="Q87" s="21"/>
      <c r="R87" s="21"/>
      <c r="S87" s="124">
        <f t="shared" si="2"/>
        <v>0</v>
      </c>
      <c r="T87" s="23"/>
    </row>
    <row r="88" spans="1:20" ht="30" customHeight="1" x14ac:dyDescent="0.25">
      <c r="A88" s="71">
        <v>1</v>
      </c>
      <c r="B88" s="78" t="s">
        <v>161</v>
      </c>
      <c r="C88" s="21"/>
      <c r="D88" s="21"/>
      <c r="E88" s="22"/>
      <c r="F88" s="21"/>
      <c r="G88" s="21"/>
      <c r="H88" s="21"/>
      <c r="I88" s="21"/>
      <c r="J88" s="21"/>
      <c r="K88" s="21"/>
      <c r="L88" s="290"/>
      <c r="M88" s="291"/>
      <c r="N88" s="292"/>
      <c r="O88" s="21" t="s">
        <v>216</v>
      </c>
      <c r="P88" s="21"/>
      <c r="Q88" s="21"/>
      <c r="R88" s="21"/>
      <c r="S88" s="124">
        <f t="shared" si="2"/>
        <v>0</v>
      </c>
      <c r="T88" s="23"/>
    </row>
    <row r="89" spans="1:20" ht="30" customHeight="1" x14ac:dyDescent="0.25">
      <c r="A89" s="71">
        <v>2.1</v>
      </c>
      <c r="B89" s="72" t="s">
        <v>162</v>
      </c>
      <c r="C89" s="21"/>
      <c r="D89" s="21"/>
      <c r="E89" s="21"/>
      <c r="F89" s="21"/>
      <c r="G89" s="21"/>
      <c r="H89" s="21"/>
      <c r="I89" s="21"/>
      <c r="J89" s="21"/>
      <c r="K89" s="21"/>
      <c r="L89" s="290"/>
      <c r="M89" s="291"/>
      <c r="N89" s="292"/>
      <c r="O89" s="21" t="s">
        <v>216</v>
      </c>
      <c r="P89" s="21"/>
      <c r="Q89" s="21"/>
      <c r="R89" s="21"/>
      <c r="S89" s="124">
        <f t="shared" si="2"/>
        <v>0</v>
      </c>
      <c r="T89" s="23"/>
    </row>
    <row r="90" spans="1:20" ht="30" customHeight="1" x14ac:dyDescent="0.25">
      <c r="A90" s="71">
        <v>2.2000000000000002</v>
      </c>
      <c r="B90" s="72" t="s">
        <v>163</v>
      </c>
      <c r="C90" s="21"/>
      <c r="D90" s="21"/>
      <c r="E90" s="22"/>
      <c r="F90" s="21"/>
      <c r="G90" s="21"/>
      <c r="H90" s="21"/>
      <c r="I90" s="21"/>
      <c r="J90" s="21"/>
      <c r="K90" s="21"/>
      <c r="L90" s="290"/>
      <c r="M90" s="291"/>
      <c r="N90" s="292"/>
      <c r="O90" s="21" t="s">
        <v>216</v>
      </c>
      <c r="P90" s="21"/>
      <c r="Q90" s="21"/>
      <c r="R90" s="21"/>
      <c r="S90" s="124">
        <f t="shared" si="2"/>
        <v>0</v>
      </c>
      <c r="T90" s="23"/>
    </row>
    <row r="91" spans="1:20" ht="30" customHeight="1" x14ac:dyDescent="0.25">
      <c r="A91" s="71">
        <v>2.2999999999999998</v>
      </c>
      <c r="B91" s="72" t="s">
        <v>164</v>
      </c>
      <c r="C91" s="21"/>
      <c r="D91" s="21"/>
      <c r="E91" s="22"/>
      <c r="F91" s="21"/>
      <c r="G91" s="21"/>
      <c r="H91" s="21"/>
      <c r="I91" s="21"/>
      <c r="J91" s="21"/>
      <c r="K91" s="21"/>
      <c r="L91" s="290"/>
      <c r="M91" s="291"/>
      <c r="N91" s="292"/>
      <c r="O91" s="21" t="s">
        <v>216</v>
      </c>
      <c r="P91" s="21"/>
      <c r="Q91" s="21"/>
      <c r="R91" s="21"/>
      <c r="S91" s="124">
        <f t="shared" si="2"/>
        <v>0</v>
      </c>
      <c r="T91" s="23"/>
    </row>
    <row r="92" spans="1:20" ht="30" customHeight="1" x14ac:dyDescent="0.25">
      <c r="A92" s="71">
        <v>2.4</v>
      </c>
      <c r="B92" s="72" t="s">
        <v>165</v>
      </c>
      <c r="C92" s="21"/>
      <c r="D92" s="21"/>
      <c r="E92" s="22"/>
      <c r="F92" s="21"/>
      <c r="G92" s="21"/>
      <c r="H92" s="21"/>
      <c r="I92" s="21"/>
      <c r="J92" s="21"/>
      <c r="K92" s="21"/>
      <c r="L92" s="290"/>
      <c r="M92" s="291"/>
      <c r="N92" s="292"/>
      <c r="O92" s="21" t="s">
        <v>216</v>
      </c>
      <c r="P92" s="21"/>
      <c r="Q92" s="21"/>
      <c r="R92" s="21"/>
      <c r="S92" s="124">
        <f t="shared" si="2"/>
        <v>0</v>
      </c>
      <c r="T92" s="23"/>
    </row>
    <row r="93" spans="1:20" ht="30" customHeight="1" x14ac:dyDescent="0.25">
      <c r="A93" s="71">
        <v>2.5</v>
      </c>
      <c r="B93" s="72" t="s">
        <v>166</v>
      </c>
      <c r="C93" s="21"/>
      <c r="D93" s="21"/>
      <c r="E93" s="22"/>
      <c r="F93" s="21"/>
      <c r="G93" s="21"/>
      <c r="H93" s="21"/>
      <c r="I93" s="21"/>
      <c r="J93" s="21"/>
      <c r="K93" s="21"/>
      <c r="L93" s="290"/>
      <c r="M93" s="291"/>
      <c r="N93" s="292"/>
      <c r="O93" s="21" t="s">
        <v>216</v>
      </c>
      <c r="P93" s="21"/>
      <c r="Q93" s="21"/>
      <c r="R93" s="21"/>
      <c r="S93" s="124">
        <f t="shared" si="2"/>
        <v>0</v>
      </c>
      <c r="T93" s="23"/>
    </row>
    <row r="94" spans="1:20" ht="30" customHeight="1" x14ac:dyDescent="0.25">
      <c r="A94" s="71">
        <v>2.6</v>
      </c>
      <c r="B94" s="72" t="s">
        <v>167</v>
      </c>
      <c r="C94" s="21"/>
      <c r="D94" s="21"/>
      <c r="E94" s="22"/>
      <c r="F94" s="21"/>
      <c r="G94" s="21"/>
      <c r="H94" s="21"/>
      <c r="I94" s="21"/>
      <c r="J94" s="21"/>
      <c r="K94" s="21"/>
      <c r="L94" s="290"/>
      <c r="M94" s="291"/>
      <c r="N94" s="292"/>
      <c r="O94" s="21" t="s">
        <v>216</v>
      </c>
      <c r="P94" s="21"/>
      <c r="Q94" s="21"/>
      <c r="R94" s="21"/>
      <c r="S94" s="124">
        <f t="shared" si="2"/>
        <v>0</v>
      </c>
      <c r="T94" s="23"/>
    </row>
    <row r="95" spans="1:20" ht="30" customHeight="1" x14ac:dyDescent="0.25">
      <c r="A95" s="71">
        <v>2.7</v>
      </c>
      <c r="B95" s="72" t="s">
        <v>168</v>
      </c>
      <c r="C95" s="21"/>
      <c r="D95" s="21"/>
      <c r="E95" s="22"/>
      <c r="F95" s="21"/>
      <c r="G95" s="21"/>
      <c r="H95" s="21"/>
      <c r="I95" s="21"/>
      <c r="J95" s="21"/>
      <c r="K95" s="21"/>
      <c r="L95" s="290"/>
      <c r="M95" s="291"/>
      <c r="N95" s="292"/>
      <c r="O95" s="21" t="s">
        <v>216</v>
      </c>
      <c r="P95" s="21"/>
      <c r="Q95" s="21"/>
      <c r="R95" s="21"/>
      <c r="S95" s="124">
        <f t="shared" si="2"/>
        <v>0</v>
      </c>
      <c r="T95" s="23"/>
    </row>
    <row r="96" spans="1:20" ht="30" customHeight="1" x14ac:dyDescent="0.25">
      <c r="A96" s="71">
        <v>2.8</v>
      </c>
      <c r="B96" s="72" t="s">
        <v>169</v>
      </c>
      <c r="C96" s="21"/>
      <c r="D96" s="21"/>
      <c r="E96" s="22"/>
      <c r="F96" s="21"/>
      <c r="G96" s="21"/>
      <c r="H96" s="21"/>
      <c r="I96" s="21"/>
      <c r="J96" s="21"/>
      <c r="K96" s="21"/>
      <c r="L96" s="290"/>
      <c r="M96" s="291"/>
      <c r="N96" s="292"/>
      <c r="O96" s="21" t="s">
        <v>216</v>
      </c>
      <c r="P96" s="21"/>
      <c r="Q96" s="21"/>
      <c r="R96" s="21"/>
      <c r="S96" s="124">
        <f t="shared" si="2"/>
        <v>0</v>
      </c>
      <c r="T96" s="23"/>
    </row>
    <row r="97" spans="1:47" ht="30" customHeight="1" x14ac:dyDescent="0.25">
      <c r="A97" s="71">
        <v>3</v>
      </c>
      <c r="B97" s="72" t="s">
        <v>170</v>
      </c>
      <c r="C97" s="21"/>
      <c r="D97" s="21"/>
      <c r="E97" s="22"/>
      <c r="F97" s="21"/>
      <c r="G97" s="21"/>
      <c r="H97" s="21"/>
      <c r="I97" s="21"/>
      <c r="J97" s="21"/>
      <c r="K97" s="21"/>
      <c r="L97" s="290"/>
      <c r="M97" s="291"/>
      <c r="N97" s="292"/>
      <c r="O97" s="21" t="s">
        <v>216</v>
      </c>
      <c r="P97" s="21"/>
      <c r="Q97" s="21"/>
      <c r="R97" s="21"/>
      <c r="S97" s="124">
        <f t="shared" si="2"/>
        <v>0</v>
      </c>
      <c r="T97" s="23"/>
    </row>
    <row r="98" spans="1:47" ht="30" customHeight="1" x14ac:dyDescent="0.25">
      <c r="A98" s="71">
        <v>4</v>
      </c>
      <c r="B98" s="72" t="s">
        <v>218</v>
      </c>
      <c r="C98" s="21"/>
      <c r="D98" s="21"/>
      <c r="E98" s="22"/>
      <c r="F98" s="21"/>
      <c r="G98" s="21"/>
      <c r="H98" s="21"/>
      <c r="I98" s="21"/>
      <c r="J98" s="21"/>
      <c r="K98" s="21"/>
      <c r="L98" s="293"/>
      <c r="M98" s="294"/>
      <c r="N98" s="295"/>
      <c r="O98" s="21" t="s">
        <v>216</v>
      </c>
      <c r="P98" s="21"/>
      <c r="Q98" s="21"/>
      <c r="R98" s="21"/>
      <c r="S98" s="124">
        <f t="shared" si="2"/>
        <v>0</v>
      </c>
      <c r="T98" s="23"/>
    </row>
    <row r="99" spans="1:47" ht="30" customHeight="1" x14ac:dyDescent="0.25">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25">
      <c r="A100" s="71">
        <v>6</v>
      </c>
      <c r="B100" s="72" t="s">
        <v>173</v>
      </c>
      <c r="C100" s="21"/>
      <c r="D100" s="21"/>
      <c r="E100" s="22"/>
      <c r="F100" s="21"/>
      <c r="G100" s="21"/>
      <c r="H100" s="21"/>
      <c r="I100" s="21"/>
      <c r="J100" s="21"/>
      <c r="K100" s="21"/>
      <c r="L100" s="287"/>
      <c r="M100" s="288"/>
      <c r="N100" s="289"/>
      <c r="O100" s="21" t="s">
        <v>216</v>
      </c>
      <c r="P100" s="21"/>
      <c r="Q100" s="21"/>
      <c r="R100" s="21"/>
      <c r="S100" s="124">
        <f t="shared" si="2"/>
        <v>0</v>
      </c>
      <c r="T100" s="23"/>
    </row>
    <row r="101" spans="1:47" ht="30" customHeight="1" x14ac:dyDescent="0.25">
      <c r="A101" s="71">
        <v>7</v>
      </c>
      <c r="B101" s="72" t="s">
        <v>174</v>
      </c>
      <c r="C101" s="21"/>
      <c r="D101" s="21"/>
      <c r="E101" s="22"/>
      <c r="F101" s="21"/>
      <c r="G101" s="21"/>
      <c r="H101" s="21"/>
      <c r="I101" s="21"/>
      <c r="J101" s="21"/>
      <c r="K101" s="21"/>
      <c r="L101" s="290"/>
      <c r="M101" s="291"/>
      <c r="N101" s="292"/>
      <c r="O101" s="21" t="s">
        <v>216</v>
      </c>
      <c r="P101" s="21"/>
      <c r="Q101" s="21"/>
      <c r="R101" s="21"/>
      <c r="S101" s="124">
        <f t="shared" si="2"/>
        <v>0</v>
      </c>
      <c r="T101" s="23"/>
    </row>
    <row r="102" spans="1:47" ht="30" customHeight="1" x14ac:dyDescent="0.25">
      <c r="A102" s="71">
        <v>8</v>
      </c>
      <c r="B102" s="72" t="s">
        <v>175</v>
      </c>
      <c r="C102" s="21"/>
      <c r="D102" s="21"/>
      <c r="E102" s="22"/>
      <c r="F102" s="21"/>
      <c r="G102" s="21"/>
      <c r="H102" s="21"/>
      <c r="I102" s="21"/>
      <c r="J102" s="21"/>
      <c r="K102" s="21"/>
      <c r="L102" s="293"/>
      <c r="M102" s="294"/>
      <c r="N102" s="295"/>
      <c r="O102" s="21" t="s">
        <v>216</v>
      </c>
      <c r="P102" s="21"/>
      <c r="Q102" s="21"/>
      <c r="R102" s="21"/>
      <c r="S102" s="124">
        <f>SUM(C102:R102)</f>
        <v>0</v>
      </c>
      <c r="T102" s="23"/>
    </row>
    <row r="103" spans="1:47" ht="30" customHeight="1" x14ac:dyDescent="0.25">
      <c r="A103" s="313" t="s">
        <v>222</v>
      </c>
      <c r="B103" s="314"/>
      <c r="C103" s="310"/>
      <c r="D103" s="311"/>
      <c r="E103" s="312"/>
      <c r="F103" s="24"/>
      <c r="G103" s="284"/>
      <c r="H103" s="285"/>
      <c r="I103" s="285"/>
      <c r="J103" s="285"/>
      <c r="K103" s="285"/>
      <c r="L103" s="285"/>
      <c r="M103" s="285"/>
      <c r="N103" s="285"/>
      <c r="O103" s="285"/>
      <c r="P103" s="285"/>
      <c r="Q103" s="285"/>
      <c r="R103" s="286"/>
      <c r="S103" s="118">
        <f>F103</f>
        <v>0</v>
      </c>
      <c r="T103" s="136"/>
    </row>
    <row r="104" spans="1:47" ht="27" customHeight="1" x14ac:dyDescent="0.25">
      <c r="A104" s="296" t="s">
        <v>114</v>
      </c>
      <c r="B104" s="297"/>
      <c r="C104" s="148">
        <f>SUM(C85:C102)</f>
        <v>0</v>
      </c>
      <c r="D104" s="148">
        <f t="shared" ref="D104:K104" si="3">SUM(D85:D102)</f>
        <v>0</v>
      </c>
      <c r="E104" s="149">
        <f t="shared" si="3"/>
        <v>0</v>
      </c>
      <c r="F104" s="148">
        <f>SUM(F85:F103)</f>
        <v>0</v>
      </c>
      <c r="G104" s="148">
        <f t="shared" si="3"/>
        <v>0</v>
      </c>
      <c r="H104" s="148">
        <f t="shared" si="3"/>
        <v>0</v>
      </c>
      <c r="I104" s="148">
        <f>SUM(I85:I102)</f>
        <v>0</v>
      </c>
      <c r="J104" s="148">
        <f t="shared" si="3"/>
        <v>0</v>
      </c>
      <c r="K104" s="148">
        <f t="shared" si="3"/>
        <v>0</v>
      </c>
      <c r="L104" s="298" t="e">
        <f>L99+M99</f>
        <v>#VALUE!</v>
      </c>
      <c r="M104" s="299"/>
      <c r="N104" s="148" t="str">
        <f>N99</f>
        <v>Operational Water</v>
      </c>
      <c r="O104" s="148">
        <f>SUM(O83:O102)</f>
        <v>0</v>
      </c>
      <c r="P104" s="148">
        <f t="shared" ref="P104:T104" si="4">SUM(P83:P102)</f>
        <v>0</v>
      </c>
      <c r="Q104" s="148">
        <f t="shared" si="4"/>
        <v>0</v>
      </c>
      <c r="R104" s="148">
        <f t="shared" si="4"/>
        <v>0</v>
      </c>
      <c r="S104" s="148">
        <f>SUM(S83:S103)</f>
        <v>0</v>
      </c>
      <c r="T104" s="148">
        <f t="shared" si="4"/>
        <v>0</v>
      </c>
    </row>
    <row r="105" spans="1:47" ht="27" customHeight="1" x14ac:dyDescent="0.25">
      <c r="A105" s="300" t="s">
        <v>115</v>
      </c>
      <c r="B105" s="301"/>
      <c r="C105" s="147" t="e">
        <f t="shared" ref="C105:K105" si="5">C104/$C$6</f>
        <v>#DIV/0!</v>
      </c>
      <c r="D105" s="147" t="e">
        <f t="shared" si="5"/>
        <v>#DIV/0!</v>
      </c>
      <c r="E105" s="147" t="e">
        <f t="shared" si="5"/>
        <v>#DIV/0!</v>
      </c>
      <c r="F105" s="147" t="e">
        <f t="shared" si="5"/>
        <v>#DIV/0!</v>
      </c>
      <c r="G105" s="147" t="e">
        <f t="shared" si="5"/>
        <v>#DIV/0!</v>
      </c>
      <c r="H105" s="147" t="e">
        <f t="shared" si="5"/>
        <v>#DIV/0!</v>
      </c>
      <c r="I105" s="147" t="e">
        <f t="shared" si="5"/>
        <v>#DIV/0!</v>
      </c>
      <c r="J105" s="147" t="e">
        <f t="shared" si="5"/>
        <v>#DIV/0!</v>
      </c>
      <c r="K105" s="147" t="e">
        <f t="shared" si="5"/>
        <v>#DIV/0!</v>
      </c>
      <c r="L105" s="302" t="e">
        <f>L104/$C$6</f>
        <v>#VALUE!</v>
      </c>
      <c r="M105" s="303"/>
      <c r="N105" s="147" t="e">
        <f t="shared" ref="N105:T105" si="6">N104/$C$6</f>
        <v>#VALUE!</v>
      </c>
      <c r="O105" s="147" t="e">
        <f t="shared" si="6"/>
        <v>#DIV/0!</v>
      </c>
      <c r="P105" s="147" t="e">
        <f t="shared" si="6"/>
        <v>#DIV/0!</v>
      </c>
      <c r="Q105" s="147" t="e">
        <f t="shared" si="6"/>
        <v>#DIV/0!</v>
      </c>
      <c r="R105" s="147" t="e">
        <f t="shared" si="6"/>
        <v>#DIV/0!</v>
      </c>
      <c r="S105" s="147" t="e">
        <f t="shared" si="6"/>
        <v>#DIV/0!</v>
      </c>
      <c r="T105" s="147" t="e">
        <f t="shared" si="6"/>
        <v>#DIV/0!</v>
      </c>
    </row>
    <row r="106" spans="1:47" x14ac:dyDescent="0.25">
      <c r="A106" s="278" t="s">
        <v>223</v>
      </c>
      <c r="B106" s="278"/>
      <c r="C106" s="278"/>
      <c r="D106" s="278"/>
      <c r="E106" s="278"/>
      <c r="F106" s="278"/>
      <c r="G106" s="278"/>
      <c r="H106" s="278"/>
      <c r="I106" s="278"/>
      <c r="J106" s="278"/>
      <c r="K106" s="278"/>
      <c r="L106" s="278"/>
      <c r="M106" s="278"/>
      <c r="N106" s="278"/>
      <c r="O106" s="278"/>
      <c r="P106" s="278"/>
      <c r="Q106" s="278"/>
      <c r="R106" s="278"/>
      <c r="S106" s="278"/>
      <c r="T106" s="278"/>
    </row>
    <row r="107" spans="1:47" x14ac:dyDescent="0.25">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25">
      <c r="A108" s="135"/>
      <c r="B108" s="135"/>
      <c r="C108" s="135"/>
      <c r="D108" s="135"/>
      <c r="E108" s="135"/>
      <c r="F108" s="135"/>
      <c r="G108" s="135"/>
      <c r="H108" s="135"/>
      <c r="I108" s="135"/>
      <c r="J108" s="135"/>
      <c r="K108" s="135"/>
      <c r="L108" s="135"/>
      <c r="M108" s="135"/>
      <c r="N108" s="135"/>
      <c r="O108" s="135"/>
      <c r="P108" s="135"/>
      <c r="Q108" s="146"/>
      <c r="R108" s="146"/>
      <c r="S108" s="146"/>
      <c r="T108" s="146"/>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25">
      <c r="A109" s="135"/>
      <c r="B109" s="135"/>
      <c r="C109" s="135"/>
      <c r="D109" s="135"/>
      <c r="E109" s="135"/>
      <c r="F109" s="135"/>
      <c r="G109" s="135"/>
      <c r="H109" s="135"/>
      <c r="I109" s="135"/>
      <c r="J109" s="135"/>
      <c r="K109" s="135"/>
      <c r="L109" s="135"/>
      <c r="M109" s="135"/>
      <c r="N109" s="135"/>
      <c r="O109" s="135"/>
      <c r="P109" s="135"/>
      <c r="Q109" s="146"/>
      <c r="R109" s="146"/>
      <c r="S109" s="146"/>
      <c r="T109" s="146"/>
      <c r="U109" s="84"/>
      <c r="V109" s="84"/>
    </row>
    <row r="110" spans="1:47" ht="35.25" customHeight="1" x14ac:dyDescent="0.25">
      <c r="A110" s="135"/>
      <c r="B110" s="135"/>
      <c r="C110" s="135"/>
      <c r="D110" s="135"/>
      <c r="E110" s="135"/>
      <c r="F110" s="135"/>
      <c r="G110" s="135"/>
      <c r="H110" s="135"/>
      <c r="I110" s="135"/>
      <c r="J110" s="135"/>
      <c r="K110" s="135"/>
      <c r="L110" s="135"/>
      <c r="M110" s="135"/>
      <c r="N110" s="135"/>
      <c r="O110" s="135"/>
      <c r="P110" s="135"/>
      <c r="Q110" s="146"/>
      <c r="R110" s="146"/>
      <c r="S110" s="146"/>
      <c r="T110" s="146"/>
      <c r="U110" s="84"/>
      <c r="V110" s="84"/>
    </row>
    <row r="111" spans="1:47" ht="12.75" customHeight="1" x14ac:dyDescent="0.25">
      <c r="A111" s="135"/>
      <c r="B111" s="135"/>
      <c r="C111" s="135"/>
      <c r="D111" s="135"/>
      <c r="E111" s="135"/>
      <c r="F111" s="135"/>
      <c r="G111" s="135"/>
      <c r="H111" s="135"/>
      <c r="I111" s="135"/>
      <c r="J111" s="135"/>
      <c r="K111" s="135"/>
      <c r="L111" s="135"/>
      <c r="M111" s="135"/>
      <c r="N111" s="135"/>
      <c r="O111" s="135"/>
      <c r="P111" s="135"/>
      <c r="Q111" s="135"/>
      <c r="R111" s="135"/>
      <c r="S111" s="135"/>
      <c r="T111" s="135"/>
      <c r="U111" s="84"/>
      <c r="V111" s="84"/>
    </row>
    <row r="112" spans="1:47" ht="26.7" customHeight="1" x14ac:dyDescent="0.25">
      <c r="A112" s="135"/>
      <c r="B112" s="135"/>
      <c r="C112" s="135"/>
      <c r="D112" s="135"/>
      <c r="E112" s="135"/>
      <c r="F112" s="135"/>
      <c r="G112" s="135"/>
      <c r="H112" s="135"/>
      <c r="I112" s="135"/>
      <c r="J112" s="135"/>
      <c r="K112" s="135"/>
      <c r="L112" s="135"/>
      <c r="M112" s="135"/>
      <c r="N112" s="135"/>
      <c r="O112" s="135"/>
      <c r="P112" s="135"/>
      <c r="Q112" s="135"/>
      <c r="R112" s="135"/>
      <c r="S112" s="135"/>
      <c r="T112" s="135"/>
      <c r="U112" s="84"/>
      <c r="V112" s="84"/>
    </row>
    <row r="113" spans="1:22" ht="25.5" customHeight="1" x14ac:dyDescent="0.25">
      <c r="A113" s="135"/>
      <c r="B113" s="135"/>
      <c r="C113" s="135"/>
      <c r="D113" s="135"/>
      <c r="E113" s="135"/>
      <c r="F113" s="135"/>
      <c r="G113" s="135"/>
      <c r="H113" s="135"/>
      <c r="I113" s="135"/>
      <c r="J113" s="135"/>
      <c r="K113" s="135"/>
      <c r="L113" s="135"/>
      <c r="M113" s="135"/>
      <c r="N113" s="135"/>
      <c r="O113" s="135"/>
      <c r="P113" s="135"/>
      <c r="Q113" s="135"/>
      <c r="R113" s="135"/>
      <c r="S113" s="135"/>
      <c r="T113" s="135"/>
      <c r="U113" s="84"/>
      <c r="V113" s="84"/>
    </row>
    <row r="114" spans="1:22" ht="29.7" customHeight="1" x14ac:dyDescent="0.25">
      <c r="A114" s="135"/>
      <c r="B114" s="135"/>
      <c r="C114" s="135"/>
      <c r="D114" s="135"/>
      <c r="E114" s="135"/>
      <c r="F114" s="135"/>
      <c r="G114" s="135"/>
      <c r="H114" s="135"/>
      <c r="I114" s="135"/>
      <c r="J114" s="135"/>
      <c r="K114" s="135"/>
      <c r="L114" s="135"/>
      <c r="M114" s="135"/>
      <c r="N114" s="135"/>
      <c r="O114" s="135"/>
      <c r="P114" s="135"/>
      <c r="Q114" s="135"/>
      <c r="R114" s="135"/>
      <c r="S114" s="135"/>
      <c r="T114" s="135"/>
      <c r="U114" s="84"/>
      <c r="V114" s="84"/>
    </row>
    <row r="115" spans="1:22" ht="29.25" customHeight="1" x14ac:dyDescent="0.25">
      <c r="A115" s="135"/>
      <c r="B115" s="135"/>
      <c r="C115" s="135"/>
      <c r="D115" s="135"/>
      <c r="E115" s="135"/>
      <c r="F115" s="135"/>
      <c r="G115" s="135"/>
      <c r="H115" s="135"/>
      <c r="I115" s="135"/>
      <c r="J115" s="135"/>
      <c r="K115" s="135"/>
      <c r="L115" s="135"/>
      <c r="M115" s="135"/>
      <c r="N115" s="135"/>
      <c r="O115" s="135"/>
      <c r="P115" s="135"/>
      <c r="Q115" s="135"/>
      <c r="R115" s="135"/>
      <c r="S115" s="135"/>
      <c r="T115" s="135"/>
      <c r="U115" s="84"/>
      <c r="V115" s="84"/>
    </row>
    <row r="116" spans="1:22" ht="33" customHeight="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c r="U116" s="84"/>
      <c r="V116" s="84"/>
    </row>
    <row r="117" spans="1:22" ht="33" customHeight="1" x14ac:dyDescent="0.25">
      <c r="A117" s="135"/>
      <c r="B117" s="135"/>
      <c r="C117" s="135"/>
      <c r="D117" s="135"/>
      <c r="E117" s="135"/>
      <c r="F117" s="135"/>
      <c r="G117" s="135"/>
      <c r="H117" s="135"/>
      <c r="I117" s="135"/>
      <c r="J117" s="135"/>
      <c r="K117" s="135"/>
      <c r="L117" s="135"/>
      <c r="M117" s="135"/>
      <c r="N117" s="135"/>
      <c r="O117" s="135"/>
      <c r="P117" s="135"/>
      <c r="Q117" s="135"/>
      <c r="R117" s="135"/>
      <c r="S117" s="135"/>
      <c r="T117" s="135"/>
      <c r="U117" s="84"/>
      <c r="V117" s="84"/>
    </row>
    <row r="118" spans="1:22" ht="33.450000000000003" customHeight="1" x14ac:dyDescent="0.25">
      <c r="A118" s="135"/>
      <c r="B118" s="135"/>
      <c r="C118" s="135"/>
      <c r="D118" s="135"/>
      <c r="E118" s="135"/>
      <c r="F118" s="135"/>
      <c r="G118" s="135"/>
      <c r="H118" s="135"/>
      <c r="I118" s="135"/>
      <c r="J118" s="135"/>
      <c r="K118" s="135"/>
      <c r="L118" s="135"/>
      <c r="M118" s="135"/>
      <c r="N118" s="135"/>
      <c r="O118" s="135"/>
      <c r="P118" s="135"/>
      <c r="Q118" s="135"/>
      <c r="R118" s="135"/>
      <c r="S118" s="135"/>
      <c r="T118" s="135"/>
      <c r="U118" s="84"/>
      <c r="V118" s="84"/>
    </row>
    <row r="119" spans="1:22" ht="29.7" customHeight="1" x14ac:dyDescent="0.25">
      <c r="A119" s="135"/>
      <c r="B119" s="135"/>
      <c r="C119" s="135"/>
      <c r="D119" s="135"/>
      <c r="E119" s="135"/>
      <c r="F119" s="135"/>
      <c r="G119" s="135"/>
      <c r="H119" s="135"/>
      <c r="I119" s="135"/>
      <c r="J119" s="135"/>
      <c r="K119" s="135"/>
      <c r="L119" s="135"/>
      <c r="M119" s="135"/>
      <c r="N119" s="135"/>
      <c r="O119" s="135"/>
      <c r="P119" s="135"/>
      <c r="Q119" s="135"/>
      <c r="R119" s="135"/>
      <c r="S119" s="135"/>
      <c r="T119" s="135"/>
      <c r="U119" s="84"/>
      <c r="V119" s="84"/>
    </row>
    <row r="120" spans="1:22" ht="34.950000000000003" customHeight="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c r="U120" s="84"/>
      <c r="V120" s="84"/>
    </row>
    <row r="121" spans="1:22" ht="28.95" customHeight="1" x14ac:dyDescent="0.25">
      <c r="A121" s="135"/>
      <c r="B121" s="135"/>
      <c r="C121" s="135"/>
      <c r="D121" s="135"/>
      <c r="E121" s="135"/>
      <c r="F121" s="135"/>
      <c r="G121" s="135"/>
      <c r="H121" s="135"/>
      <c r="I121" s="135"/>
      <c r="J121" s="135"/>
      <c r="K121" s="135"/>
      <c r="L121" s="135"/>
      <c r="M121" s="135"/>
      <c r="N121" s="135"/>
      <c r="O121" s="135"/>
      <c r="P121" s="135"/>
      <c r="Q121" s="135"/>
      <c r="R121" s="135"/>
      <c r="S121" s="135"/>
      <c r="T121" s="135"/>
      <c r="U121" s="84"/>
      <c r="V121" s="84"/>
    </row>
    <row r="122" spans="1:22" ht="31.95" customHeight="1" x14ac:dyDescent="0.25">
      <c r="A122" s="135"/>
      <c r="B122" s="135"/>
      <c r="C122" s="135"/>
      <c r="D122" s="135"/>
      <c r="E122" s="135"/>
      <c r="F122" s="135"/>
      <c r="G122" s="135"/>
      <c r="H122" s="135"/>
      <c r="I122" s="135"/>
      <c r="J122" s="135"/>
      <c r="K122" s="135"/>
      <c r="L122" s="135"/>
      <c r="M122" s="135"/>
      <c r="N122" s="135"/>
      <c r="O122" s="135"/>
      <c r="P122" s="135"/>
      <c r="Q122" s="135"/>
      <c r="R122" s="135"/>
      <c r="S122" s="135"/>
      <c r="T122" s="135"/>
      <c r="U122" s="84"/>
      <c r="V122" s="84"/>
    </row>
    <row r="123" spans="1:22" ht="33" customHeight="1" x14ac:dyDescent="0.25">
      <c r="A123" s="135"/>
      <c r="B123" s="135"/>
      <c r="C123" s="135"/>
      <c r="D123" s="135"/>
      <c r="E123" s="135"/>
      <c r="F123" s="135"/>
      <c r="G123" s="135"/>
      <c r="H123" s="135"/>
      <c r="I123" s="135"/>
      <c r="J123" s="135"/>
      <c r="K123" s="135"/>
      <c r="L123" s="135"/>
      <c r="M123" s="135"/>
      <c r="N123" s="135"/>
      <c r="O123" s="135"/>
      <c r="P123" s="135"/>
      <c r="Q123" s="135"/>
      <c r="R123" s="135"/>
      <c r="S123" s="135"/>
      <c r="T123" s="135"/>
      <c r="U123" s="84"/>
      <c r="V123" s="84"/>
    </row>
    <row r="124" spans="1:22" ht="34.200000000000003" customHeight="1" x14ac:dyDescent="0.25">
      <c r="A124" s="135"/>
      <c r="B124" s="135"/>
      <c r="C124" s="135"/>
      <c r="D124" s="135"/>
      <c r="E124" s="135"/>
      <c r="F124" s="135"/>
      <c r="G124" s="135"/>
      <c r="H124" s="135"/>
      <c r="I124" s="135"/>
      <c r="J124" s="135"/>
      <c r="K124" s="135"/>
      <c r="L124" s="135"/>
      <c r="M124" s="135"/>
      <c r="N124" s="135"/>
      <c r="O124" s="135"/>
      <c r="P124" s="135"/>
      <c r="Q124" s="135"/>
      <c r="R124" s="135"/>
      <c r="S124" s="135"/>
      <c r="T124" s="135"/>
      <c r="U124" s="84"/>
      <c r="V124" s="84"/>
    </row>
    <row r="125" spans="1:22" ht="30.45" customHeight="1" x14ac:dyDescent="0.25">
      <c r="A125" s="135"/>
      <c r="B125" s="135"/>
      <c r="C125" s="135"/>
      <c r="D125" s="135"/>
      <c r="E125" s="135"/>
      <c r="F125" s="135"/>
      <c r="G125" s="135"/>
      <c r="H125" s="135"/>
      <c r="I125" s="135"/>
      <c r="J125" s="135"/>
      <c r="K125" s="135"/>
      <c r="L125" s="135"/>
      <c r="M125" s="135"/>
      <c r="N125" s="135"/>
      <c r="O125" s="135"/>
      <c r="P125" s="135"/>
      <c r="Q125" s="135"/>
      <c r="R125" s="135"/>
      <c r="S125" s="135"/>
      <c r="T125" s="135"/>
      <c r="U125" s="84"/>
      <c r="V125" s="84"/>
    </row>
    <row r="126" spans="1:22" ht="32.700000000000003" customHeight="1" x14ac:dyDescent="0.25">
      <c r="A126" s="135"/>
      <c r="B126" s="135"/>
      <c r="C126" s="135"/>
      <c r="D126" s="135"/>
      <c r="E126" s="135"/>
      <c r="F126" s="135"/>
      <c r="G126" s="135"/>
      <c r="H126" s="135"/>
      <c r="I126" s="135"/>
      <c r="J126" s="135"/>
      <c r="K126" s="135"/>
      <c r="L126" s="135"/>
      <c r="M126" s="135"/>
      <c r="N126" s="135"/>
      <c r="O126" s="135"/>
      <c r="P126" s="135"/>
      <c r="Q126" s="135"/>
      <c r="R126" s="135"/>
      <c r="S126" s="135"/>
      <c r="T126" s="135"/>
      <c r="U126" s="84"/>
      <c r="V126" s="84"/>
    </row>
    <row r="127" spans="1:22" ht="31.5" customHeight="1" x14ac:dyDescent="0.25">
      <c r="A127" s="135"/>
      <c r="B127" s="135"/>
      <c r="C127" s="135"/>
      <c r="D127" s="135"/>
      <c r="E127" s="135"/>
      <c r="F127" s="135"/>
      <c r="G127" s="135"/>
      <c r="H127" s="135"/>
      <c r="I127" s="135"/>
      <c r="J127" s="135"/>
      <c r="K127" s="135"/>
      <c r="L127" s="135"/>
      <c r="M127" s="135"/>
      <c r="N127" s="135"/>
      <c r="O127" s="135"/>
      <c r="P127" s="135"/>
      <c r="Q127" s="135"/>
      <c r="R127" s="135"/>
      <c r="S127" s="135"/>
      <c r="T127" s="135"/>
      <c r="U127" s="84"/>
      <c r="V127" s="84"/>
    </row>
    <row r="128" spans="1:22" ht="38.25" customHeight="1" x14ac:dyDescent="0.25">
      <c r="A128" s="135"/>
      <c r="B128" s="135"/>
      <c r="C128" s="135"/>
      <c r="D128" s="135"/>
      <c r="E128" s="135"/>
      <c r="F128" s="135"/>
      <c r="G128" s="135"/>
      <c r="H128" s="135"/>
      <c r="I128" s="135"/>
      <c r="J128" s="135"/>
      <c r="K128" s="135"/>
      <c r="L128" s="135"/>
      <c r="M128" s="135"/>
      <c r="N128" s="135"/>
      <c r="O128" s="135"/>
      <c r="P128" s="135"/>
      <c r="Q128" s="135"/>
      <c r="R128" s="135"/>
      <c r="S128" s="135"/>
      <c r="T128" s="135"/>
      <c r="U128" s="84"/>
      <c r="V128" s="84"/>
    </row>
    <row r="129" spans="1:22" ht="24.75" customHeight="1" x14ac:dyDescent="0.25">
      <c r="A129" s="135"/>
      <c r="B129" s="135"/>
      <c r="C129" s="135"/>
      <c r="D129" s="135"/>
      <c r="E129" s="135"/>
      <c r="F129" s="135"/>
      <c r="G129" s="135"/>
      <c r="H129" s="135"/>
      <c r="I129" s="135"/>
      <c r="J129" s="135"/>
      <c r="K129" s="135"/>
      <c r="L129" s="135"/>
      <c r="M129" s="135"/>
      <c r="N129" s="135"/>
      <c r="O129" s="135"/>
      <c r="P129" s="135"/>
      <c r="Q129" s="135"/>
      <c r="R129" s="135"/>
      <c r="S129" s="135"/>
      <c r="T129" s="135"/>
      <c r="U129" s="84"/>
      <c r="V129" s="84"/>
    </row>
    <row r="130" spans="1:22" ht="22.8" x14ac:dyDescent="0.25">
      <c r="A130" s="135"/>
      <c r="B130" s="135"/>
      <c r="C130" s="135"/>
      <c r="D130" s="135"/>
      <c r="E130" s="135"/>
      <c r="F130" s="135"/>
      <c r="G130" s="135"/>
      <c r="H130" s="135"/>
      <c r="I130" s="135"/>
      <c r="J130" s="135"/>
      <c r="K130" s="135"/>
      <c r="L130" s="135"/>
      <c r="M130" s="135"/>
      <c r="N130" s="135"/>
      <c r="O130" s="135"/>
      <c r="P130" s="135"/>
      <c r="Q130" s="135"/>
      <c r="R130" s="135"/>
      <c r="S130" s="135"/>
      <c r="T130" s="135"/>
      <c r="U130" s="84"/>
      <c r="V130" s="84"/>
    </row>
    <row r="131" spans="1:22" ht="31.5" customHeight="1" x14ac:dyDescent="0.25">
      <c r="A131" s="135"/>
      <c r="B131" s="135"/>
      <c r="C131" s="135"/>
      <c r="D131" s="135"/>
      <c r="E131" s="135"/>
      <c r="F131" s="135"/>
      <c r="G131" s="135"/>
      <c r="H131" s="135"/>
      <c r="I131" s="135"/>
      <c r="J131" s="135"/>
      <c r="K131" s="135"/>
      <c r="L131" s="135"/>
      <c r="M131" s="135"/>
      <c r="N131" s="135"/>
      <c r="O131" s="135"/>
      <c r="P131" s="135"/>
      <c r="Q131" s="135"/>
      <c r="R131" s="135"/>
      <c r="S131" s="135"/>
      <c r="T131" s="135"/>
      <c r="U131" s="84"/>
      <c r="V131" s="84"/>
    </row>
    <row r="132" spans="1:22" ht="25.95" customHeight="1" x14ac:dyDescent="0.25">
      <c r="A132" s="135"/>
      <c r="B132" s="135"/>
      <c r="C132" s="135"/>
      <c r="D132" s="135"/>
      <c r="E132" s="135"/>
      <c r="F132" s="135"/>
      <c r="G132" s="135"/>
      <c r="H132" s="135"/>
      <c r="I132" s="135"/>
      <c r="J132" s="135"/>
      <c r="K132" s="135"/>
      <c r="L132" s="135"/>
      <c r="M132" s="135"/>
      <c r="N132" s="135"/>
      <c r="O132" s="135"/>
      <c r="P132" s="135"/>
      <c r="Q132" s="135"/>
      <c r="R132" s="135"/>
      <c r="S132" s="135"/>
      <c r="T132" s="135"/>
      <c r="U132" s="84"/>
      <c r="V132" s="84"/>
    </row>
    <row r="133" spans="1:22" ht="33" customHeight="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c r="U133" s="84"/>
      <c r="V133" s="84"/>
    </row>
    <row r="134" spans="1:22" ht="37.950000000000003" customHeight="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c r="U134" s="84"/>
      <c r="V134" s="84"/>
    </row>
    <row r="135" spans="1:22" ht="37.950000000000003" customHeight="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c r="U135" s="84"/>
      <c r="V135" s="84"/>
    </row>
    <row r="136" spans="1:22" ht="22.8" x14ac:dyDescent="0.25">
      <c r="A136" s="135"/>
      <c r="B136" s="135"/>
      <c r="C136" s="135"/>
      <c r="D136" s="135"/>
      <c r="E136" s="135"/>
      <c r="F136" s="135"/>
      <c r="G136" s="135"/>
      <c r="H136" s="135"/>
      <c r="I136" s="135"/>
      <c r="J136" s="135"/>
      <c r="K136" s="135"/>
      <c r="L136" s="135"/>
      <c r="M136" s="135"/>
      <c r="N136" s="135"/>
      <c r="O136" s="135"/>
      <c r="P136" s="135"/>
      <c r="Q136" s="135"/>
      <c r="R136" s="135"/>
      <c r="S136" s="135"/>
      <c r="T136" s="135"/>
      <c r="U136" s="84"/>
      <c r="V136" s="84"/>
    </row>
    <row r="137" spans="1:22" ht="12.75" customHeight="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c r="U137" s="84"/>
      <c r="V137" s="84"/>
    </row>
    <row r="138" spans="1:22" ht="22.8" x14ac:dyDescent="0.25">
      <c r="A138" s="135"/>
      <c r="B138" s="135"/>
      <c r="C138" s="135"/>
      <c r="D138" s="135"/>
      <c r="E138" s="135"/>
      <c r="F138" s="135"/>
      <c r="G138" s="135"/>
      <c r="H138" s="135"/>
      <c r="I138" s="135"/>
      <c r="J138" s="135"/>
      <c r="K138" s="135"/>
      <c r="L138" s="135"/>
      <c r="M138" s="135"/>
      <c r="N138" s="135"/>
      <c r="O138" s="135"/>
      <c r="P138" s="135"/>
      <c r="Q138" s="135"/>
      <c r="R138" s="135"/>
      <c r="S138" s="135"/>
      <c r="T138" s="135"/>
      <c r="U138" s="84"/>
      <c r="V138" s="84"/>
    </row>
    <row r="139" spans="1:22" ht="22.8" x14ac:dyDescent="0.25">
      <c r="A139" s="135"/>
      <c r="B139" s="135"/>
      <c r="C139" s="135"/>
      <c r="D139" s="135"/>
      <c r="E139" s="135"/>
      <c r="F139" s="135"/>
      <c r="G139" s="135"/>
      <c r="H139" s="135"/>
      <c r="I139" s="135"/>
      <c r="J139" s="135"/>
      <c r="K139" s="135"/>
      <c r="L139" s="135"/>
      <c r="M139" s="135"/>
      <c r="N139" s="135"/>
      <c r="O139" s="135"/>
      <c r="P139" s="135"/>
      <c r="Q139" s="135"/>
      <c r="R139" s="135"/>
      <c r="S139" s="135"/>
      <c r="T139" s="135"/>
      <c r="U139" s="84"/>
      <c r="V139" s="84"/>
    </row>
    <row r="140" spans="1:22" ht="22.8" x14ac:dyDescent="0.25">
      <c r="A140" s="135"/>
      <c r="B140" s="135"/>
      <c r="C140" s="135"/>
      <c r="D140" s="135"/>
      <c r="E140" s="135"/>
      <c r="F140" s="135"/>
      <c r="G140" s="135"/>
      <c r="H140" s="135"/>
      <c r="I140" s="135"/>
      <c r="J140" s="135"/>
      <c r="K140" s="135"/>
      <c r="L140" s="135"/>
      <c r="M140" s="135"/>
      <c r="N140" s="135"/>
      <c r="O140" s="135"/>
      <c r="P140" s="135"/>
      <c r="Q140" s="135"/>
      <c r="R140" s="135"/>
      <c r="S140" s="135"/>
      <c r="T140" s="135"/>
      <c r="U140" s="84"/>
      <c r="V140" s="84"/>
    </row>
    <row r="141" spans="1:22" ht="22.8" x14ac:dyDescent="0.25">
      <c r="A141" s="135"/>
      <c r="B141" s="135"/>
      <c r="C141" s="135"/>
      <c r="D141" s="135"/>
      <c r="E141" s="135"/>
      <c r="F141" s="135"/>
      <c r="G141" s="135"/>
      <c r="H141" s="135"/>
      <c r="I141" s="135"/>
      <c r="J141" s="135"/>
      <c r="K141" s="135"/>
      <c r="L141" s="135"/>
      <c r="M141" s="135"/>
      <c r="N141" s="135"/>
      <c r="O141" s="135"/>
      <c r="P141" s="135"/>
      <c r="Q141" s="135"/>
      <c r="R141" s="135"/>
      <c r="S141" s="135"/>
      <c r="T141" s="135"/>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O79:R80"/>
    <mergeCell ref="S79:S82"/>
    <mergeCell ref="E76:G76"/>
    <mergeCell ref="H75:I75"/>
    <mergeCell ref="F56:G56"/>
    <mergeCell ref="F57:G57"/>
    <mergeCell ref="F58:G58"/>
    <mergeCell ref="F59:G59"/>
    <mergeCell ref="F60:G60"/>
    <mergeCell ref="F61:G61"/>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883920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899160</xdr:colOff>
                    <xdr:row>15</xdr:row>
                    <xdr:rowOff>198120</xdr:rowOff>
                  </from>
                  <to>
                    <xdr:col>3</xdr:col>
                    <xdr:colOff>1798320</xdr:colOff>
                    <xdr:row>17</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300"/>
  <sheetViews>
    <sheetView showGridLines="0" tabSelected="1" zoomScale="57" zoomScaleNormal="70" workbookViewId="0">
      <selection activeCell="C16" sqref="C16:F16"/>
    </sheetView>
  </sheetViews>
  <sheetFormatPr defaultColWidth="9.109375" defaultRowHeight="13.2" x14ac:dyDescent="0.25"/>
  <cols>
    <col min="1" max="1" width="14.33203125" style="45" customWidth="1"/>
    <col min="2" max="2" width="34.33203125" customWidth="1"/>
    <col min="3" max="3" width="84" style="48" customWidth="1"/>
    <col min="4" max="4" width="37" style="48" customWidth="1"/>
    <col min="5" max="5" width="41.109375" style="48" customWidth="1"/>
    <col min="6" max="6" width="25.33203125" style="48" customWidth="1"/>
    <col min="7" max="7" width="26.33203125" customWidth="1"/>
    <col min="8" max="8" width="30.5546875" customWidth="1"/>
    <col min="9" max="9" width="23.88671875" bestFit="1" customWidth="1"/>
    <col min="10" max="10" width="41.5546875" customWidth="1"/>
    <col min="11" max="11" width="27.33203125" customWidth="1"/>
    <col min="12" max="12" width="20.6640625" customWidth="1"/>
    <col min="13" max="13" width="24.5546875" customWidth="1"/>
    <col min="14" max="14" width="25.44140625" customWidth="1"/>
    <col min="15" max="15" width="33.5546875" customWidth="1"/>
    <col min="16" max="16" width="24.44140625" customWidth="1"/>
    <col min="17" max="17" width="28.6640625" customWidth="1"/>
    <col min="18" max="18" width="39" customWidth="1"/>
    <col min="19" max="19" width="27.88671875" customWidth="1"/>
    <col min="20" max="20" width="26.44140625" customWidth="1"/>
    <col min="26" max="26" width="46" bestFit="1" customWidth="1"/>
    <col min="27" max="27" width="126.44140625" customWidth="1"/>
  </cols>
  <sheetData>
    <row r="1" spans="1:11" x14ac:dyDescent="0.25">
      <c r="A1" s="420" t="s">
        <v>36</v>
      </c>
      <c r="B1" s="420"/>
      <c r="C1" s="421"/>
      <c r="D1" s="421"/>
      <c r="E1" s="421"/>
      <c r="F1" s="421"/>
    </row>
    <row r="2" spans="1:11" x14ac:dyDescent="0.25">
      <c r="A2" s="204" t="s">
        <v>37</v>
      </c>
      <c r="B2" s="204"/>
      <c r="C2" s="246" t="s">
        <v>324</v>
      </c>
      <c r="D2" s="246"/>
      <c r="E2" s="246"/>
      <c r="F2" s="246"/>
      <c r="H2" s="445" t="s">
        <v>86</v>
      </c>
      <c r="I2" s="445"/>
      <c r="J2" s="445"/>
      <c r="K2" s="50"/>
    </row>
    <row r="3" spans="1:11" x14ac:dyDescent="0.25">
      <c r="A3" s="205" t="s">
        <v>38</v>
      </c>
      <c r="B3" s="343"/>
      <c r="C3" s="246"/>
      <c r="D3" s="246"/>
      <c r="E3" s="246"/>
      <c r="F3" s="246"/>
      <c r="H3" s="126"/>
      <c r="I3" s="351" t="s">
        <v>87</v>
      </c>
      <c r="J3" s="352"/>
      <c r="K3" s="46"/>
    </row>
    <row r="4" spans="1:11" x14ac:dyDescent="0.25">
      <c r="A4" s="204" t="s">
        <v>88</v>
      </c>
      <c r="B4" s="204"/>
      <c r="C4" s="246" t="s">
        <v>327</v>
      </c>
      <c r="D4" s="246"/>
      <c r="E4" s="246"/>
      <c r="F4" s="246"/>
      <c r="H4" s="157"/>
      <c r="I4" s="443" t="s">
        <v>89</v>
      </c>
      <c r="J4" s="444"/>
      <c r="K4" s="46"/>
    </row>
    <row r="5" spans="1:11" ht="35.25" customHeight="1" x14ac:dyDescent="0.25">
      <c r="A5" s="204" t="s">
        <v>40</v>
      </c>
      <c r="B5" s="204"/>
      <c r="C5" s="244" t="s">
        <v>364</v>
      </c>
      <c r="D5" s="246"/>
      <c r="E5" s="246"/>
      <c r="F5" s="246"/>
      <c r="H5" s="145"/>
      <c r="I5" s="441" t="s">
        <v>90</v>
      </c>
      <c r="J5" s="442"/>
    </row>
    <row r="6" spans="1:11" ht="15.6" x14ac:dyDescent="0.25">
      <c r="A6" s="204" t="s">
        <v>41</v>
      </c>
      <c r="B6" s="204"/>
      <c r="C6" s="246">
        <v>20865</v>
      </c>
      <c r="D6" s="246"/>
      <c r="E6" s="246"/>
      <c r="F6" s="246"/>
    </row>
    <row r="7" spans="1:11" x14ac:dyDescent="0.25">
      <c r="A7"/>
      <c r="C7"/>
      <c r="D7"/>
      <c r="E7"/>
      <c r="F7"/>
    </row>
    <row r="8" spans="1:11" ht="22.5" customHeight="1" x14ac:dyDescent="0.25">
      <c r="A8" s="388" t="s">
        <v>91</v>
      </c>
      <c r="B8" s="389"/>
      <c r="C8" s="389"/>
      <c r="D8" s="389"/>
      <c r="E8" s="389"/>
      <c r="F8" s="390"/>
    </row>
    <row r="9" spans="1:11" s="43" customFormat="1" x14ac:dyDescent="0.25">
      <c r="A9" s="204" t="s">
        <v>42</v>
      </c>
      <c r="B9" s="204"/>
      <c r="C9" s="246" t="s">
        <v>298</v>
      </c>
      <c r="D9" s="246"/>
      <c r="E9" s="246"/>
      <c r="F9" s="246"/>
    </row>
    <row r="10" spans="1:11" s="43" customFormat="1" x14ac:dyDescent="0.25">
      <c r="A10" s="204" t="s">
        <v>92</v>
      </c>
      <c r="B10" s="204"/>
      <c r="C10" s="422">
        <v>45596</v>
      </c>
      <c r="D10" s="422"/>
      <c r="E10" s="422"/>
      <c r="F10" s="422"/>
      <c r="G10" s="44"/>
    </row>
    <row r="11" spans="1:11" x14ac:dyDescent="0.25">
      <c r="A11" s="104"/>
      <c r="B11" s="105" t="s">
        <v>93</v>
      </c>
      <c r="C11" s="188" t="s">
        <v>452</v>
      </c>
      <c r="D11" s="107"/>
      <c r="E11" s="107"/>
      <c r="F11" s="108"/>
      <c r="G11" s="50"/>
    </row>
    <row r="12" spans="1:11" ht="64.5" customHeight="1" x14ac:dyDescent="0.25">
      <c r="A12" s="205" t="s">
        <v>95</v>
      </c>
      <c r="B12" s="343"/>
      <c r="C12" s="347" t="s">
        <v>300</v>
      </c>
      <c r="D12" s="348"/>
      <c r="E12" s="348"/>
      <c r="F12" s="349"/>
      <c r="G12" s="50"/>
    </row>
    <row r="13" spans="1:11" ht="39" customHeight="1" x14ac:dyDescent="0.25">
      <c r="A13" s="204" t="s">
        <v>97</v>
      </c>
      <c r="B13" s="204"/>
      <c r="C13" s="244" t="s">
        <v>301</v>
      </c>
      <c r="D13" s="244"/>
      <c r="E13" s="244"/>
      <c r="F13" s="244"/>
      <c r="G13" s="51"/>
    </row>
    <row r="14" spans="1:11" ht="39.75" customHeight="1" x14ac:dyDescent="0.25">
      <c r="A14" s="205" t="s">
        <v>225</v>
      </c>
      <c r="B14" s="343"/>
      <c r="C14" s="244" t="s">
        <v>302</v>
      </c>
      <c r="D14" s="244"/>
      <c r="E14" s="244"/>
      <c r="F14" s="244"/>
      <c r="G14" s="51"/>
    </row>
    <row r="15" spans="1:11" ht="39.75" customHeight="1" x14ac:dyDescent="0.25">
      <c r="A15" s="283" t="s">
        <v>100</v>
      </c>
      <c r="B15" s="283"/>
      <c r="C15" s="244" t="s">
        <v>450</v>
      </c>
      <c r="D15" s="244"/>
      <c r="E15" s="244"/>
      <c r="F15" s="244"/>
      <c r="G15" s="51"/>
    </row>
    <row r="16" spans="1:11" ht="39.75" customHeight="1" x14ac:dyDescent="0.25">
      <c r="A16" s="283" t="s">
        <v>227</v>
      </c>
      <c r="B16" s="283"/>
      <c r="C16" s="244" t="s">
        <v>456</v>
      </c>
      <c r="D16" s="244"/>
      <c r="E16" s="244"/>
      <c r="F16" s="244"/>
      <c r="G16" s="51"/>
    </row>
    <row r="17" spans="1:17" ht="39.75" customHeight="1" x14ac:dyDescent="0.25">
      <c r="A17" s="356" t="s">
        <v>103</v>
      </c>
      <c r="B17" s="357"/>
      <c r="C17" s="347" t="s">
        <v>104</v>
      </c>
      <c r="D17" s="348"/>
      <c r="E17" s="348"/>
      <c r="F17" s="349"/>
      <c r="G17" s="51"/>
    </row>
    <row r="18" spans="1:17" ht="39.75" customHeight="1" x14ac:dyDescent="0.25">
      <c r="A18" s="358"/>
      <c r="B18" s="359"/>
      <c r="C18" s="347" t="s">
        <v>105</v>
      </c>
      <c r="D18" s="348"/>
      <c r="E18" s="348"/>
      <c r="F18" s="349"/>
      <c r="G18" s="51"/>
    </row>
    <row r="19" spans="1:17" ht="16.2" customHeight="1" x14ac:dyDescent="0.25">
      <c r="A19" s="51"/>
      <c r="B19" s="51"/>
      <c r="C19" s="51"/>
      <c r="D19" s="51"/>
      <c r="E19" s="51"/>
      <c r="F19" s="51"/>
      <c r="G19" s="51"/>
    </row>
    <row r="20" spans="1:17" ht="40.200000000000003" customHeight="1" x14ac:dyDescent="0.25">
      <c r="A20" s="350" t="s">
        <v>228</v>
      </c>
      <c r="B20" s="239"/>
      <c r="C20" s="239"/>
      <c r="D20" s="239"/>
      <c r="E20" s="239"/>
      <c r="F20" s="239"/>
      <c r="G20" s="239"/>
      <c r="H20" s="239"/>
      <c r="I20" s="239"/>
    </row>
    <row r="21" spans="1:17" s="46" customFormat="1" ht="33.75" customHeight="1" x14ac:dyDescent="0.25">
      <c r="A21" s="364"/>
      <c r="B21" s="365"/>
      <c r="C21" s="137" t="s">
        <v>107</v>
      </c>
      <c r="D21" s="137" t="s">
        <v>108</v>
      </c>
      <c r="E21" s="137" t="s">
        <v>229</v>
      </c>
      <c r="F21" s="86" t="s">
        <v>110</v>
      </c>
      <c r="G21" s="86" t="s">
        <v>111</v>
      </c>
      <c r="H21" s="86" t="s">
        <v>112</v>
      </c>
      <c r="I21" s="86" t="s">
        <v>113</v>
      </c>
      <c r="K21"/>
      <c r="L21"/>
      <c r="M21"/>
      <c r="N21"/>
      <c r="O21"/>
      <c r="P21"/>
      <c r="Q21"/>
    </row>
    <row r="22" spans="1:17" s="46" customFormat="1" ht="33.75" customHeight="1" x14ac:dyDescent="0.25">
      <c r="A22" s="360" t="s">
        <v>114</v>
      </c>
      <c r="B22" s="361"/>
      <c r="C22" s="112">
        <f>D261+E261+F261</f>
        <v>10691890.65</v>
      </c>
      <c r="D22" s="112">
        <f>G261+H261+I261+J261+K261+O261+P261+Q261+R261</f>
        <v>10702097.129999999</v>
      </c>
      <c r="E22" s="112">
        <f>C261+D261+E261+F261+G261+H261+I261+J261+K261+O261+P261+Q261+R261</f>
        <v>19588903.779999997</v>
      </c>
      <c r="F22" s="112">
        <f>G261+H261+I261+J261+K261</f>
        <v>8206223.8899999997</v>
      </c>
      <c r="G22" s="112">
        <f>L261+N261</f>
        <v>4354243.28</v>
      </c>
      <c r="H22" s="112">
        <f>O261+P261+Q261+R261</f>
        <v>2495873.2400000002</v>
      </c>
      <c r="I22" s="112">
        <f>T261</f>
        <v>-3962455.55</v>
      </c>
      <c r="K22"/>
      <c r="L22"/>
      <c r="M22"/>
      <c r="N22"/>
      <c r="O22"/>
      <c r="P22"/>
      <c r="Q22"/>
    </row>
    <row r="23" spans="1:17" s="46" customFormat="1" ht="33.75" customHeight="1" x14ac:dyDescent="0.25">
      <c r="A23" s="296" t="s">
        <v>115</v>
      </c>
      <c r="B23" s="297"/>
      <c r="C23" s="113">
        <f t="shared" ref="C23:I23" si="0">C22/$C$6</f>
        <v>512.43185478073326</v>
      </c>
      <c r="D23" s="113">
        <f t="shared" si="0"/>
        <v>512.92102228612509</v>
      </c>
      <c r="E23" s="113">
        <f t="shared" si="0"/>
        <v>938.84034411694211</v>
      </c>
      <c r="F23" s="113">
        <f t="shared" si="0"/>
        <v>393.30092930745263</v>
      </c>
      <c r="G23" s="113">
        <f t="shared" si="0"/>
        <v>208.68647399952073</v>
      </c>
      <c r="H23" s="113">
        <f t="shared" si="0"/>
        <v>119.62009297867243</v>
      </c>
      <c r="I23" s="113">
        <f t="shared" si="0"/>
        <v>-189.90920440929787</v>
      </c>
      <c r="K23"/>
      <c r="L23"/>
      <c r="M23"/>
      <c r="N23"/>
      <c r="O23"/>
      <c r="P23"/>
      <c r="Q23"/>
    </row>
    <row r="24" spans="1:17" s="46" customFormat="1" ht="33.75" customHeight="1" x14ac:dyDescent="0.25">
      <c r="A24" s="360" t="s">
        <v>116</v>
      </c>
      <c r="B24" s="361"/>
      <c r="C24" s="429" t="s">
        <v>117</v>
      </c>
      <c r="D24" s="430"/>
      <c r="E24" s="431"/>
      <c r="F24" s="432"/>
      <c r="G24" s="433"/>
      <c r="H24" s="433"/>
      <c r="I24" s="434"/>
      <c r="K24"/>
      <c r="L24"/>
      <c r="M24"/>
      <c r="N24"/>
      <c r="O24"/>
      <c r="P24"/>
      <c r="Q24"/>
    </row>
    <row r="25" spans="1:17" s="46" customFormat="1" ht="33.75" customHeight="1" x14ac:dyDescent="0.25">
      <c r="A25" s="360" t="s">
        <v>230</v>
      </c>
      <c r="B25" s="361"/>
      <c r="C25" s="138" t="str">
        <f>VLOOKUP($C$24,'WLC benchmarks'!$B$10:$E$13,2, TRUE)</f>
        <v>&lt;850</v>
      </c>
      <c r="D25" s="138" t="str">
        <f>VLOOKUP($C$24,'WLC benchmarks'!$B$10:$E$13,3, TRUE)</f>
        <v>&lt;350</v>
      </c>
      <c r="E25" s="138" t="str">
        <f>VLOOKUP($C$24,'WLC benchmarks'!$B$10:$E$13,4, TRUE)</f>
        <v>&lt;1200</v>
      </c>
      <c r="F25" s="435"/>
      <c r="G25" s="436"/>
      <c r="H25" s="436"/>
      <c r="I25" s="437"/>
      <c r="K25"/>
      <c r="L25"/>
      <c r="M25"/>
      <c r="N25"/>
      <c r="O25"/>
      <c r="P25"/>
      <c r="Q25"/>
    </row>
    <row r="26" spans="1:17" s="46" customFormat="1" ht="33.75" customHeight="1" x14ac:dyDescent="0.25">
      <c r="A26" s="360" t="s">
        <v>119</v>
      </c>
      <c r="B26" s="361"/>
      <c r="C26" s="138" t="str">
        <f>VLOOKUP($C$24,'WLC benchmarks'!$B$16:$E$19,2, TRUE)</f>
        <v>&lt;500</v>
      </c>
      <c r="D26" s="138" t="str">
        <f>VLOOKUP($C$24,'WLC benchmarks'!$B$16:$E$19,3, TRUE)</f>
        <v>&lt;300</v>
      </c>
      <c r="E26" s="138" t="str">
        <f>VLOOKUP($C$24,'WLC benchmarks'!$B$16:$E$19,4, TRUE)</f>
        <v>&lt;800</v>
      </c>
      <c r="F26" s="438"/>
      <c r="G26" s="439"/>
      <c r="H26" s="439"/>
      <c r="I26" s="440"/>
      <c r="K26"/>
      <c r="L26"/>
      <c r="M26"/>
      <c r="N26"/>
      <c r="O26"/>
      <c r="P26"/>
      <c r="Q26"/>
    </row>
    <row r="27" spans="1:17" ht="95.4" customHeight="1" x14ac:dyDescent="0.25">
      <c r="A27" s="360" t="s">
        <v>120</v>
      </c>
      <c r="B27" s="361"/>
      <c r="C27" s="244" t="s">
        <v>457</v>
      </c>
      <c r="D27" s="244"/>
      <c r="E27" s="244"/>
      <c r="F27" s="244"/>
      <c r="G27" s="244"/>
      <c r="H27" s="244"/>
      <c r="I27" s="244"/>
    </row>
    <row r="28" spans="1:17" ht="15.75" customHeight="1" x14ac:dyDescent="0.25">
      <c r="A28" s="55"/>
      <c r="B28" s="55"/>
      <c r="C28" s="45"/>
      <c r="D28" s="45"/>
      <c r="E28" s="45"/>
      <c r="F28" s="45"/>
      <c r="G28" s="51"/>
      <c r="H28" s="56"/>
    </row>
    <row r="29" spans="1:17" ht="15.75" customHeight="1" x14ac:dyDescent="0.25">
      <c r="A29" s="350" t="s">
        <v>122</v>
      </c>
      <c r="B29" s="239"/>
      <c r="C29" s="239"/>
      <c r="D29" s="239"/>
      <c r="E29" s="239"/>
      <c r="F29" s="239"/>
      <c r="G29" s="51"/>
      <c r="H29" s="56"/>
    </row>
    <row r="30" spans="1:17" ht="64.5" customHeight="1" x14ac:dyDescent="0.25">
      <c r="A30" s="283" t="s">
        <v>50</v>
      </c>
      <c r="B30" s="283"/>
      <c r="C30" s="391" t="s">
        <v>451</v>
      </c>
      <c r="D30" s="244"/>
      <c r="E30" s="244"/>
      <c r="F30" s="244"/>
      <c r="G30" s="51"/>
      <c r="H30" s="56"/>
    </row>
    <row r="31" spans="1:17" ht="42" customHeight="1" x14ac:dyDescent="0.25">
      <c r="A31" s="283" t="s">
        <v>52</v>
      </c>
      <c r="B31" s="283"/>
      <c r="C31" s="246">
        <f>4371.89*50</f>
        <v>218594.50000000003</v>
      </c>
      <c r="D31" s="246"/>
      <c r="E31" s="246"/>
      <c r="F31" s="246"/>
      <c r="G31" s="51"/>
      <c r="H31" s="56"/>
    </row>
    <row r="32" spans="1:17" ht="39" customHeight="1" x14ac:dyDescent="0.25">
      <c r="A32" s="283" t="s">
        <v>54</v>
      </c>
      <c r="B32" s="283"/>
      <c r="C32" s="246" t="s">
        <v>328</v>
      </c>
      <c r="D32" s="246"/>
      <c r="E32" s="246"/>
      <c r="F32" s="246"/>
      <c r="G32" s="51"/>
      <c r="H32" s="56"/>
    </row>
    <row r="33" spans="1:47" ht="15.75" customHeight="1" x14ac:dyDescent="0.25">
      <c r="A33" s="55"/>
      <c r="B33" s="55"/>
      <c r="C33" s="45"/>
      <c r="D33" s="45"/>
      <c r="E33" s="45"/>
      <c r="F33" s="45"/>
      <c r="G33" s="51"/>
      <c r="H33" s="56"/>
    </row>
    <row r="34" spans="1:47" ht="40.5" customHeight="1" x14ac:dyDescent="0.25">
      <c r="A34" s="239" t="s">
        <v>125</v>
      </c>
      <c r="B34" s="240"/>
      <c r="C34" s="243" t="s">
        <v>126</v>
      </c>
      <c r="D34" s="243"/>
      <c r="E34" s="243"/>
      <c r="F34" s="58" t="s">
        <v>231</v>
      </c>
      <c r="G34" s="51"/>
      <c r="H34" s="56"/>
      <c r="I34" s="56"/>
      <c r="J34" s="54"/>
      <c r="K34" s="54"/>
      <c r="L34" s="54"/>
      <c r="M34" s="54"/>
      <c r="N34" s="57"/>
      <c r="O34" s="57"/>
      <c r="P34" s="57"/>
      <c r="Q34" s="57"/>
    </row>
    <row r="35" spans="1:47" ht="45.6" customHeight="1" x14ac:dyDescent="0.25">
      <c r="A35" s="239"/>
      <c r="B35" s="240"/>
      <c r="C35" s="423" t="s">
        <v>322</v>
      </c>
      <c r="D35" s="424"/>
      <c r="E35" s="425"/>
      <c r="F35" s="186">
        <v>22.9</v>
      </c>
      <c r="G35" s="51"/>
      <c r="H35" s="56"/>
      <c r="I35" s="56"/>
      <c r="J35" s="59"/>
      <c r="K35" s="59"/>
      <c r="L35" s="59"/>
      <c r="M35" s="59"/>
      <c r="N35" s="57"/>
      <c r="O35" s="57"/>
      <c r="P35" s="57"/>
      <c r="Q35" s="57"/>
    </row>
    <row r="36" spans="1:47" ht="40.5" customHeight="1" x14ac:dyDescent="0.25">
      <c r="A36" s="239"/>
      <c r="B36" s="240"/>
      <c r="C36" s="426" t="s">
        <v>321</v>
      </c>
      <c r="D36" s="427"/>
      <c r="E36" s="428"/>
      <c r="F36" s="186">
        <v>8.6</v>
      </c>
      <c r="G36" s="51"/>
      <c r="H36" s="56"/>
      <c r="I36" s="56"/>
      <c r="J36" s="54"/>
      <c r="K36" s="54"/>
      <c r="L36" s="54"/>
      <c r="M36" s="54"/>
      <c r="N36" s="57"/>
      <c r="O36" s="57"/>
      <c r="P36" s="57"/>
      <c r="Q36" s="57"/>
    </row>
    <row r="37" spans="1:47" s="46" customFormat="1" x14ac:dyDescent="0.25">
      <c r="A37" s="239"/>
      <c r="B37" s="240"/>
      <c r="C37" s="344" t="s">
        <v>325</v>
      </c>
      <c r="D37" s="345"/>
      <c r="E37" s="346"/>
      <c r="F37" s="39">
        <v>47.9</v>
      </c>
      <c r="H37" s="56"/>
      <c r="I37" s="56"/>
      <c r="J37" s="59"/>
      <c r="K37" s="59"/>
      <c r="L37" s="59"/>
      <c r="M37" s="59"/>
      <c r="N37" s="57"/>
      <c r="O37" s="57"/>
      <c r="P37" s="57"/>
      <c r="Q37" s="57"/>
    </row>
    <row r="38" spans="1:47" s="46" customFormat="1" x14ac:dyDescent="0.25">
      <c r="A38" s="241"/>
      <c r="B38" s="242"/>
      <c r="C38" s="246" t="s">
        <v>323</v>
      </c>
      <c r="D38" s="246"/>
      <c r="E38" s="246"/>
      <c r="F38" s="189">
        <f>4000/C6</f>
        <v>0.19170860292355618</v>
      </c>
      <c r="G38" s="51"/>
      <c r="H38" s="56"/>
      <c r="I38" s="56"/>
      <c r="J38" s="59"/>
      <c r="K38" s="59"/>
      <c r="L38" s="59"/>
      <c r="M38" s="59"/>
      <c r="N38" s="57"/>
      <c r="O38" s="57"/>
      <c r="P38" s="57"/>
      <c r="Q38" s="57"/>
    </row>
    <row r="39" spans="1:47" s="46" customFormat="1" x14ac:dyDescent="0.25">
      <c r="A39" s="51"/>
      <c r="B39" s="51"/>
      <c r="C39" s="51"/>
      <c r="D39" s="51"/>
      <c r="E39" s="51"/>
      <c r="F39" s="87"/>
      <c r="G39" s="51"/>
      <c r="H39" s="56"/>
      <c r="I39" s="56"/>
      <c r="J39" s="59"/>
      <c r="K39" s="59"/>
      <c r="L39" s="59"/>
      <c r="M39" s="59"/>
      <c r="N39" s="57"/>
      <c r="O39" s="57"/>
      <c r="P39" s="57"/>
      <c r="Q39" s="57"/>
    </row>
    <row r="40" spans="1:47" s="46" customFormat="1" ht="27.75" customHeight="1" x14ac:dyDescent="0.25">
      <c r="A40" s="239" t="s">
        <v>129</v>
      </c>
      <c r="B40" s="240"/>
      <c r="C40" s="243" t="s">
        <v>130</v>
      </c>
      <c r="D40" s="243"/>
      <c r="E40" s="243"/>
      <c r="F40" s="58" t="s">
        <v>131</v>
      </c>
      <c r="G40" s="51"/>
      <c r="H40" s="56"/>
      <c r="I40" s="56"/>
      <c r="J40" s="59"/>
      <c r="K40" s="59"/>
      <c r="L40" s="59"/>
      <c r="M40" s="59"/>
      <c r="N40" s="57"/>
      <c r="O40" s="57"/>
      <c r="P40" s="57"/>
      <c r="Q40" s="57"/>
    </row>
    <row r="41" spans="1:47" s="46" customFormat="1" x14ac:dyDescent="0.25">
      <c r="A41" s="239"/>
      <c r="B41" s="240"/>
      <c r="C41" s="423" t="s">
        <v>299</v>
      </c>
      <c r="D41" s="424"/>
      <c r="E41" s="425"/>
      <c r="F41" s="125" t="s">
        <v>326</v>
      </c>
      <c r="G41" s="51"/>
      <c r="H41" s="56"/>
      <c r="I41" s="56"/>
      <c r="J41" s="59"/>
      <c r="K41" s="59"/>
      <c r="L41" s="59"/>
      <c r="M41" s="59"/>
      <c r="N41" s="57"/>
      <c r="O41" s="57"/>
      <c r="P41" s="57"/>
      <c r="Q41" s="57"/>
    </row>
    <row r="42" spans="1:47" s="46" customFormat="1" x14ac:dyDescent="0.25">
      <c r="A42" s="239"/>
      <c r="B42" s="240"/>
      <c r="C42" s="106" t="s">
        <v>303</v>
      </c>
      <c r="D42" s="107"/>
      <c r="E42" s="108"/>
      <c r="F42" s="125" t="s">
        <v>326</v>
      </c>
      <c r="G42" s="51"/>
      <c r="H42" s="56"/>
      <c r="I42" s="56"/>
      <c r="J42" s="59"/>
      <c r="K42" s="59"/>
      <c r="L42" s="59"/>
      <c r="M42" s="59"/>
      <c r="N42" s="57"/>
      <c r="O42" s="57"/>
      <c r="P42" s="57"/>
      <c r="Q42" s="57"/>
    </row>
    <row r="43" spans="1:47" s="46" customFormat="1" x14ac:dyDescent="0.25">
      <c r="A43" s="239"/>
      <c r="B43" s="240"/>
      <c r="C43" s="344" t="s">
        <v>320</v>
      </c>
      <c r="D43" s="392"/>
      <c r="E43" s="393"/>
      <c r="F43" s="125" t="s">
        <v>326</v>
      </c>
      <c r="G43" s="51"/>
      <c r="H43" s="56"/>
      <c r="I43" s="56"/>
      <c r="J43" s="59"/>
      <c r="K43" s="59"/>
      <c r="L43" s="59"/>
      <c r="M43" s="59"/>
      <c r="N43" s="57"/>
      <c r="O43" s="57"/>
      <c r="P43" s="57"/>
      <c r="Q43" s="57"/>
    </row>
    <row r="44" spans="1:47" s="46" customFormat="1" x14ac:dyDescent="0.25">
      <c r="A44" s="239"/>
      <c r="B44" s="240"/>
      <c r="C44" s="344"/>
      <c r="D44" s="392"/>
      <c r="E44" s="393"/>
      <c r="F44" s="125"/>
      <c r="G44" s="51"/>
      <c r="H44" s="56"/>
      <c r="I44" s="56"/>
      <c r="J44" s="59"/>
      <c r="K44" s="59"/>
      <c r="L44" s="59"/>
      <c r="M44" s="59"/>
      <c r="N44" s="57"/>
      <c r="O44" s="57"/>
      <c r="P44" s="57"/>
      <c r="Q44" s="57"/>
    </row>
    <row r="45" spans="1:47" x14ac:dyDescent="0.25">
      <c r="B45" s="231"/>
      <c r="C45" s="231"/>
      <c r="D45" s="231"/>
      <c r="E45" s="231"/>
      <c r="F45" s="231"/>
    </row>
    <row r="46" spans="1:47" s="52" customFormat="1" ht="12.75" customHeight="1" x14ac:dyDescent="0.25">
      <c r="A46"/>
      <c r="B46" s="219"/>
      <c r="C46" s="219"/>
      <c r="D46" s="219"/>
      <c r="E46" s="219"/>
      <c r="F46" s="219"/>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25">
      <c r="A47" s="232" t="s">
        <v>133</v>
      </c>
      <c r="B47" s="232"/>
      <c r="C47" s="247" t="s">
        <v>134</v>
      </c>
      <c r="D47" s="248"/>
      <c r="E47" s="381" t="s">
        <v>232</v>
      </c>
      <c r="F47" s="259" t="s">
        <v>136</v>
      </c>
      <c r="G47" s="260"/>
      <c r="H47" s="247" t="s">
        <v>137</v>
      </c>
      <c r="I47" s="378"/>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25">
      <c r="A48" s="379" t="s">
        <v>138</v>
      </c>
      <c r="B48" s="380"/>
      <c r="C48" s="64" t="s">
        <v>139</v>
      </c>
      <c r="D48" s="64" t="s">
        <v>140</v>
      </c>
      <c r="E48" s="382"/>
      <c r="F48" s="261"/>
      <c r="G48" s="262"/>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25">
      <c r="A49" s="252" t="s">
        <v>143</v>
      </c>
      <c r="B49" s="253"/>
      <c r="C49" s="65" t="s">
        <v>144</v>
      </c>
      <c r="D49" s="88" t="s">
        <v>145</v>
      </c>
      <c r="E49" s="256" t="s">
        <v>146</v>
      </c>
      <c r="F49" s="233" t="s">
        <v>147</v>
      </c>
      <c r="G49" s="234"/>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2" customHeight="1" x14ac:dyDescent="0.25">
      <c r="A50" s="254"/>
      <c r="B50" s="255"/>
      <c r="C50" s="67" t="s">
        <v>150</v>
      </c>
      <c r="D50" s="88" t="s">
        <v>151</v>
      </c>
      <c r="E50" s="257"/>
      <c r="F50" s="235"/>
      <c r="G50" s="236"/>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2" customHeight="1" x14ac:dyDescent="0.25">
      <c r="A51" s="254"/>
      <c r="B51" s="255"/>
      <c r="C51" s="67" t="s">
        <v>154</v>
      </c>
      <c r="D51" s="89" t="s">
        <v>155</v>
      </c>
      <c r="E51" s="258"/>
      <c r="F51" s="237"/>
      <c r="G51" s="238"/>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25">
      <c r="A52" s="69">
        <v>0.1</v>
      </c>
      <c r="B52" s="70" t="s">
        <v>156</v>
      </c>
      <c r="C52" s="9"/>
      <c r="D52" s="9"/>
      <c r="E52" s="383"/>
      <c r="F52" s="276"/>
      <c r="G52" s="277"/>
      <c r="H52" s="11"/>
      <c r="I52" s="11"/>
      <c r="J52" s="325" t="s">
        <v>157</v>
      </c>
      <c r="K52" s="326"/>
      <c r="L52" s="326"/>
      <c r="M52"/>
      <c r="N52"/>
      <c r="O52"/>
      <c r="P52"/>
      <c r="Q52"/>
      <c r="R52"/>
      <c r="S52"/>
      <c r="T52"/>
      <c r="U52"/>
      <c r="V52"/>
      <c r="W52"/>
      <c r="X52"/>
      <c r="Y52"/>
      <c r="Z52"/>
      <c r="AA52"/>
      <c r="AB52"/>
      <c r="AC52"/>
      <c r="AD52"/>
      <c r="AE52"/>
      <c r="AF52"/>
      <c r="AG52"/>
      <c r="AH52"/>
      <c r="AI52"/>
      <c r="AJ52"/>
      <c r="AK52"/>
      <c r="AL52"/>
      <c r="AM52"/>
    </row>
    <row r="53" spans="1:39" s="52" customFormat="1" ht="30" customHeight="1" x14ac:dyDescent="0.25">
      <c r="A53" s="71">
        <v>0.2</v>
      </c>
      <c r="B53" s="72" t="s">
        <v>158</v>
      </c>
      <c r="C53" s="9"/>
      <c r="D53" s="9"/>
      <c r="E53" s="384"/>
      <c r="F53" s="276"/>
      <c r="G53" s="277"/>
      <c r="H53" s="11"/>
      <c r="I53" s="11"/>
      <c r="J53" s="235"/>
      <c r="K53" s="307"/>
      <c r="L53" s="307"/>
      <c r="M53"/>
      <c r="N53"/>
      <c r="O53"/>
      <c r="P53"/>
      <c r="Q53"/>
      <c r="R53"/>
      <c r="S53"/>
      <c r="T53"/>
      <c r="U53"/>
      <c r="V53"/>
      <c r="W53"/>
      <c r="X53"/>
      <c r="Y53"/>
      <c r="Z53"/>
      <c r="AA53"/>
      <c r="AB53"/>
      <c r="AC53"/>
      <c r="AD53"/>
      <c r="AE53"/>
      <c r="AF53"/>
      <c r="AG53"/>
      <c r="AH53"/>
      <c r="AI53"/>
      <c r="AJ53"/>
      <c r="AK53"/>
      <c r="AL53"/>
      <c r="AM53"/>
    </row>
    <row r="54" spans="1:39" s="52" customFormat="1" ht="30" customHeight="1" x14ac:dyDescent="0.25">
      <c r="A54" s="71">
        <v>0.3</v>
      </c>
      <c r="B54" s="72" t="s">
        <v>159</v>
      </c>
      <c r="C54" s="9"/>
      <c r="D54" s="9"/>
      <c r="E54" s="384"/>
      <c r="F54" s="276"/>
      <c r="G54" s="277"/>
      <c r="H54" s="11"/>
      <c r="I54" s="11"/>
      <c r="J54" s="235"/>
      <c r="K54" s="307"/>
      <c r="L54" s="307"/>
      <c r="M54"/>
      <c r="N54"/>
      <c r="O54"/>
      <c r="P54"/>
      <c r="Q54"/>
      <c r="R54"/>
      <c r="S54"/>
      <c r="T54"/>
      <c r="U54"/>
      <c r="V54"/>
      <c r="W54"/>
      <c r="X54"/>
      <c r="Y54"/>
      <c r="Z54"/>
      <c r="AA54"/>
      <c r="AB54"/>
      <c r="AC54"/>
      <c r="AD54"/>
      <c r="AE54"/>
      <c r="AF54"/>
      <c r="AG54"/>
      <c r="AH54"/>
      <c r="AI54"/>
      <c r="AJ54"/>
      <c r="AK54"/>
      <c r="AL54"/>
      <c r="AM54"/>
    </row>
    <row r="55" spans="1:39" s="52" customFormat="1" ht="30" customHeight="1" x14ac:dyDescent="0.25">
      <c r="A55" s="71">
        <v>0.4</v>
      </c>
      <c r="B55" s="72" t="s">
        <v>160</v>
      </c>
      <c r="C55" s="9"/>
      <c r="D55" s="9"/>
      <c r="E55" s="385"/>
      <c r="F55" s="276"/>
      <c r="G55" s="277"/>
      <c r="H55" s="11"/>
      <c r="I55" s="11"/>
      <c r="J55" s="235"/>
      <c r="K55" s="307"/>
      <c r="L55" s="307"/>
      <c r="M55"/>
      <c r="N55"/>
      <c r="O55"/>
      <c r="P55"/>
      <c r="Q55"/>
      <c r="R55"/>
      <c r="S55"/>
      <c r="T55"/>
      <c r="U55"/>
      <c r="V55"/>
      <c r="W55"/>
      <c r="X55"/>
      <c r="Y55"/>
      <c r="Z55"/>
      <c r="AA55"/>
      <c r="AB55"/>
      <c r="AC55"/>
      <c r="AD55"/>
      <c r="AE55"/>
      <c r="AF55"/>
      <c r="AG55"/>
      <c r="AH55"/>
      <c r="AI55"/>
      <c r="AJ55"/>
      <c r="AK55"/>
      <c r="AL55"/>
      <c r="AM55"/>
    </row>
    <row r="56" spans="1:39" s="52" customFormat="1" ht="30" customHeight="1" x14ac:dyDescent="0.25">
      <c r="A56" s="71">
        <v>1</v>
      </c>
      <c r="B56" s="194" t="s">
        <v>161</v>
      </c>
      <c r="C56" s="190" t="s">
        <v>382</v>
      </c>
      <c r="D56" s="191">
        <v>5715200</v>
      </c>
      <c r="E56" s="9" t="s">
        <v>449</v>
      </c>
      <c r="F56" s="386" t="s">
        <v>330</v>
      </c>
      <c r="G56" s="387"/>
      <c r="H56" s="11">
        <f>D56</f>
        <v>5715200</v>
      </c>
      <c r="I56" s="11">
        <v>0</v>
      </c>
      <c r="J56" s="235"/>
      <c r="K56" s="307"/>
      <c r="L56" s="307"/>
      <c r="M56"/>
      <c r="N56"/>
      <c r="O56"/>
      <c r="P56"/>
      <c r="Q56"/>
      <c r="R56"/>
      <c r="S56"/>
      <c r="T56"/>
      <c r="U56"/>
      <c r="V56"/>
      <c r="W56"/>
      <c r="X56"/>
      <c r="Y56"/>
      <c r="Z56"/>
      <c r="AA56"/>
      <c r="AB56"/>
      <c r="AC56"/>
      <c r="AD56"/>
      <c r="AE56"/>
      <c r="AF56"/>
      <c r="AG56"/>
      <c r="AH56"/>
      <c r="AI56"/>
      <c r="AJ56"/>
      <c r="AK56"/>
      <c r="AL56"/>
      <c r="AM56"/>
    </row>
    <row r="57" spans="1:39" s="52" customFormat="1" ht="30" customHeight="1" x14ac:dyDescent="0.25">
      <c r="A57" s="71"/>
      <c r="B57" s="194"/>
      <c r="C57" s="190" t="s">
        <v>383</v>
      </c>
      <c r="D57" s="191">
        <v>5572320</v>
      </c>
      <c r="E57" s="9" t="s">
        <v>449</v>
      </c>
      <c r="F57" s="386" t="s">
        <v>309</v>
      </c>
      <c r="G57" s="387"/>
      <c r="H57" s="11">
        <v>0</v>
      </c>
      <c r="I57" s="11">
        <f t="shared" ref="I57:I62" si="1">D57</f>
        <v>5572320</v>
      </c>
      <c r="J57" s="111"/>
      <c r="K57" s="95"/>
      <c r="L57" s="95"/>
      <c r="M57"/>
      <c r="N57"/>
      <c r="O57"/>
      <c r="P57"/>
      <c r="Q57"/>
      <c r="R57"/>
      <c r="S57"/>
      <c r="T57"/>
      <c r="U57"/>
      <c r="V57"/>
      <c r="W57"/>
      <c r="X57"/>
      <c r="Y57"/>
      <c r="Z57"/>
      <c r="AA57"/>
      <c r="AB57"/>
      <c r="AC57"/>
      <c r="AD57"/>
      <c r="AE57"/>
      <c r="AF57"/>
      <c r="AG57"/>
      <c r="AH57"/>
      <c r="AI57"/>
      <c r="AJ57"/>
      <c r="AK57"/>
      <c r="AL57"/>
      <c r="AM57"/>
    </row>
    <row r="58" spans="1:39" s="52" customFormat="1" ht="30" customHeight="1" x14ac:dyDescent="0.25">
      <c r="A58" s="71"/>
      <c r="B58" s="194"/>
      <c r="C58" s="190" t="s">
        <v>333</v>
      </c>
      <c r="D58" s="191">
        <v>609024</v>
      </c>
      <c r="E58" s="9" t="s">
        <v>449</v>
      </c>
      <c r="F58" s="386" t="s">
        <v>310</v>
      </c>
      <c r="G58" s="387"/>
      <c r="H58" s="11">
        <v>0</v>
      </c>
      <c r="I58" s="11">
        <f t="shared" si="1"/>
        <v>609024</v>
      </c>
      <c r="J58" s="111"/>
      <c r="K58" s="95"/>
      <c r="L58" s="95"/>
      <c r="M58"/>
      <c r="N58"/>
      <c r="O58"/>
      <c r="P58"/>
      <c r="Q58"/>
      <c r="R58"/>
      <c r="S58"/>
      <c r="T58"/>
      <c r="U58"/>
      <c r="V58"/>
      <c r="W58"/>
      <c r="X58"/>
      <c r="Y58"/>
      <c r="Z58"/>
      <c r="AA58"/>
      <c r="AB58"/>
      <c r="AC58"/>
      <c r="AD58"/>
      <c r="AE58"/>
      <c r="AF58"/>
      <c r="AG58"/>
      <c r="AH58"/>
      <c r="AI58"/>
      <c r="AJ58"/>
      <c r="AK58"/>
      <c r="AL58"/>
      <c r="AM58"/>
    </row>
    <row r="59" spans="1:39" s="52" customFormat="1" ht="30" customHeight="1" x14ac:dyDescent="0.25">
      <c r="A59" s="71"/>
      <c r="B59" s="194"/>
      <c r="C59" s="190" t="s">
        <v>331</v>
      </c>
      <c r="D59" s="191">
        <v>266953.34999999998</v>
      </c>
      <c r="E59" s="9" t="s">
        <v>449</v>
      </c>
      <c r="F59" s="386" t="s">
        <v>308</v>
      </c>
      <c r="G59" s="387"/>
      <c r="H59" s="11">
        <v>0</v>
      </c>
      <c r="I59" s="11">
        <f>D59*0.96</f>
        <v>256275.21599999996</v>
      </c>
      <c r="J59" s="111"/>
      <c r="K59" s="95"/>
      <c r="L59" s="95"/>
      <c r="M59"/>
      <c r="N59"/>
      <c r="O59"/>
      <c r="P59"/>
      <c r="Q59"/>
      <c r="R59"/>
      <c r="S59"/>
      <c r="T59"/>
      <c r="U59"/>
      <c r="V59"/>
      <c r="W59"/>
      <c r="X59"/>
      <c r="Y59"/>
      <c r="Z59"/>
      <c r="AA59"/>
      <c r="AB59"/>
      <c r="AC59"/>
      <c r="AD59"/>
      <c r="AE59"/>
      <c r="AF59"/>
      <c r="AG59"/>
      <c r="AH59"/>
      <c r="AI59"/>
      <c r="AJ59"/>
      <c r="AK59"/>
      <c r="AL59"/>
      <c r="AM59"/>
    </row>
    <row r="60" spans="1:39" s="52" customFormat="1" ht="30" customHeight="1" x14ac:dyDescent="0.25">
      <c r="A60" s="71"/>
      <c r="B60" s="194"/>
      <c r="C60" s="190" t="s">
        <v>384</v>
      </c>
      <c r="D60" s="191">
        <v>2401152</v>
      </c>
      <c r="E60" s="9" t="s">
        <v>449</v>
      </c>
      <c r="F60" s="386" t="s">
        <v>309</v>
      </c>
      <c r="G60" s="387"/>
      <c r="H60" s="11">
        <v>0</v>
      </c>
      <c r="I60" s="11">
        <f t="shared" si="1"/>
        <v>2401152</v>
      </c>
      <c r="J60" s="111"/>
      <c r="K60" s="95"/>
      <c r="L60" s="95"/>
      <c r="M60"/>
      <c r="N60"/>
      <c r="O60"/>
      <c r="P60"/>
      <c r="Q60"/>
      <c r="R60"/>
      <c r="S60"/>
      <c r="T60"/>
      <c r="U60"/>
      <c r="V60"/>
      <c r="W60"/>
      <c r="X60"/>
      <c r="Y60"/>
      <c r="Z60"/>
      <c r="AA60"/>
      <c r="AB60"/>
      <c r="AC60"/>
      <c r="AD60"/>
      <c r="AE60"/>
      <c r="AF60"/>
      <c r="AG60"/>
      <c r="AH60"/>
      <c r="AI60"/>
      <c r="AJ60"/>
      <c r="AK60"/>
      <c r="AL60"/>
      <c r="AM60"/>
    </row>
    <row r="61" spans="1:39" s="52" customFormat="1" ht="30" customHeight="1" x14ac:dyDescent="0.25">
      <c r="A61" s="71"/>
      <c r="B61" s="194"/>
      <c r="C61" s="190" t="s">
        <v>385</v>
      </c>
      <c r="D61" s="191">
        <v>240525.9</v>
      </c>
      <c r="E61" s="9" t="s">
        <v>449</v>
      </c>
      <c r="F61" s="386" t="s">
        <v>308</v>
      </c>
      <c r="G61" s="387"/>
      <c r="H61" s="11">
        <v>0</v>
      </c>
      <c r="I61" s="11">
        <f>D61*0.96</f>
        <v>230904.86399999997</v>
      </c>
      <c r="J61" s="111"/>
      <c r="K61" s="95"/>
      <c r="L61" s="95"/>
      <c r="M61"/>
      <c r="N61"/>
      <c r="O61"/>
      <c r="P61"/>
      <c r="Q61"/>
      <c r="R61"/>
      <c r="S61"/>
      <c r="T61"/>
      <c r="U61"/>
      <c r="V61"/>
      <c r="W61"/>
      <c r="X61"/>
      <c r="Y61"/>
      <c r="Z61"/>
      <c r="AA61"/>
      <c r="AB61"/>
      <c r="AC61"/>
      <c r="AD61"/>
      <c r="AE61"/>
      <c r="AF61"/>
      <c r="AG61"/>
      <c r="AH61"/>
      <c r="AI61"/>
      <c r="AJ61"/>
      <c r="AK61"/>
      <c r="AL61"/>
      <c r="AM61"/>
    </row>
    <row r="62" spans="1:39" s="52" customFormat="1" ht="30" customHeight="1" x14ac:dyDescent="0.25">
      <c r="A62" s="71"/>
      <c r="B62" s="194"/>
      <c r="C62" s="190" t="s">
        <v>334</v>
      </c>
      <c r="D62" s="191">
        <v>6739200</v>
      </c>
      <c r="E62" s="9" t="s">
        <v>449</v>
      </c>
      <c r="F62" s="386" t="s">
        <v>309</v>
      </c>
      <c r="G62" s="387"/>
      <c r="H62" s="11">
        <v>0</v>
      </c>
      <c r="I62" s="11">
        <f t="shared" si="1"/>
        <v>6739200</v>
      </c>
      <c r="J62" s="111"/>
      <c r="K62" s="95"/>
      <c r="L62" s="95"/>
      <c r="M62"/>
      <c r="N62"/>
      <c r="O62"/>
      <c r="P62"/>
      <c r="Q62"/>
      <c r="R62"/>
      <c r="S62"/>
      <c r="T62"/>
      <c r="U62"/>
      <c r="V62"/>
      <c r="W62"/>
      <c r="X62"/>
      <c r="Y62"/>
      <c r="Z62"/>
      <c r="AA62"/>
      <c r="AB62"/>
      <c r="AC62"/>
      <c r="AD62"/>
      <c r="AE62"/>
      <c r="AF62"/>
      <c r="AG62"/>
      <c r="AH62"/>
      <c r="AI62"/>
      <c r="AJ62"/>
      <c r="AK62"/>
      <c r="AL62"/>
      <c r="AM62"/>
    </row>
    <row r="63" spans="1:39" s="52" customFormat="1" ht="30" customHeight="1" x14ac:dyDescent="0.25">
      <c r="A63" s="71"/>
      <c r="B63" s="194"/>
      <c r="C63" s="190" t="s">
        <v>332</v>
      </c>
      <c r="D63" s="191">
        <v>576675</v>
      </c>
      <c r="E63" s="9" t="s">
        <v>449</v>
      </c>
      <c r="F63" s="192" t="s">
        <v>308</v>
      </c>
      <c r="G63" s="193"/>
      <c r="H63" s="11">
        <v>0</v>
      </c>
      <c r="I63" s="11">
        <f>D63*0.96</f>
        <v>553608</v>
      </c>
      <c r="J63" s="111"/>
      <c r="K63" s="95"/>
      <c r="L63" s="95"/>
      <c r="M63"/>
      <c r="N63"/>
      <c r="O63"/>
      <c r="P63"/>
      <c r="Q63"/>
      <c r="R63"/>
      <c r="S63"/>
      <c r="T63"/>
      <c r="U63"/>
      <c r="V63"/>
      <c r="W63"/>
      <c r="X63"/>
      <c r="Y63"/>
      <c r="Z63"/>
      <c r="AA63"/>
      <c r="AB63"/>
      <c r="AC63"/>
      <c r="AD63"/>
      <c r="AE63"/>
      <c r="AF63"/>
      <c r="AG63"/>
      <c r="AH63"/>
      <c r="AI63"/>
      <c r="AJ63"/>
      <c r="AK63"/>
      <c r="AL63"/>
      <c r="AM63"/>
    </row>
    <row r="64" spans="1:39" s="52" customFormat="1" ht="30" hidden="1" customHeight="1" x14ac:dyDescent="0.25">
      <c r="A64" s="71"/>
      <c r="B64" s="194"/>
      <c r="C64" s="190"/>
      <c r="D64" s="191"/>
      <c r="E64" s="9" t="s">
        <v>449</v>
      </c>
      <c r="F64" s="192"/>
      <c r="G64" s="193"/>
      <c r="H64" s="11"/>
      <c r="I64" s="11"/>
      <c r="J64" s="111"/>
      <c r="K64" s="95"/>
      <c r="L64" s="95"/>
      <c r="M64"/>
      <c r="N64"/>
      <c r="O64"/>
      <c r="P64"/>
      <c r="Q64"/>
      <c r="R64"/>
      <c r="S64"/>
      <c r="T64"/>
      <c r="U64"/>
      <c r="V64"/>
      <c r="W64"/>
      <c r="X64"/>
      <c r="Y64"/>
      <c r="Z64"/>
      <c r="AA64"/>
      <c r="AB64"/>
      <c r="AC64"/>
      <c r="AD64"/>
      <c r="AE64"/>
      <c r="AF64"/>
      <c r="AG64"/>
      <c r="AH64"/>
      <c r="AI64"/>
      <c r="AJ64"/>
      <c r="AK64"/>
      <c r="AL64"/>
      <c r="AM64"/>
    </row>
    <row r="65" spans="1:39" s="52" customFormat="1" ht="30" hidden="1" customHeight="1" x14ac:dyDescent="0.25">
      <c r="A65" s="71"/>
      <c r="B65" s="194"/>
      <c r="C65" s="190"/>
      <c r="D65" s="191"/>
      <c r="E65" s="9" t="s">
        <v>449</v>
      </c>
      <c r="F65" s="192"/>
      <c r="G65" s="193"/>
      <c r="H65" s="11"/>
      <c r="I65" s="11"/>
      <c r="J65" s="111"/>
      <c r="K65" s="95"/>
      <c r="L65" s="95"/>
      <c r="M65"/>
      <c r="N65"/>
      <c r="O65"/>
      <c r="P65"/>
      <c r="Q65"/>
      <c r="R65"/>
      <c r="S65"/>
      <c r="T65"/>
      <c r="U65"/>
      <c r="V65"/>
      <c r="W65"/>
      <c r="X65"/>
      <c r="Y65"/>
      <c r="Z65"/>
      <c r="AA65"/>
      <c r="AB65"/>
      <c r="AC65"/>
      <c r="AD65"/>
      <c r="AE65"/>
      <c r="AF65"/>
      <c r="AG65"/>
      <c r="AH65"/>
      <c r="AI65"/>
      <c r="AJ65"/>
      <c r="AK65"/>
      <c r="AL65"/>
      <c r="AM65"/>
    </row>
    <row r="66" spans="1:39" s="52" customFormat="1" ht="30" hidden="1" customHeight="1" x14ac:dyDescent="0.25">
      <c r="A66" s="71"/>
      <c r="B66" s="194"/>
      <c r="C66" s="190"/>
      <c r="D66" s="191"/>
      <c r="E66" s="9" t="s">
        <v>449</v>
      </c>
      <c r="F66" s="192"/>
      <c r="G66" s="193"/>
      <c r="H66" s="11"/>
      <c r="I66" s="11"/>
      <c r="J66" s="111"/>
      <c r="K66" s="95"/>
      <c r="L66" s="95"/>
      <c r="M66"/>
      <c r="N66"/>
      <c r="O66"/>
      <c r="P66"/>
      <c r="Q66"/>
      <c r="R66"/>
      <c r="S66"/>
      <c r="T66"/>
      <c r="U66"/>
      <c r="V66"/>
      <c r="W66"/>
      <c r="X66"/>
      <c r="Y66"/>
      <c r="Z66"/>
      <c r="AA66"/>
      <c r="AB66"/>
      <c r="AC66"/>
      <c r="AD66"/>
      <c r="AE66"/>
      <c r="AF66"/>
      <c r="AG66"/>
      <c r="AH66"/>
      <c r="AI66"/>
      <c r="AJ66"/>
      <c r="AK66"/>
      <c r="AL66"/>
      <c r="AM66"/>
    </row>
    <row r="67" spans="1:39" s="52" customFormat="1" ht="30" customHeight="1" x14ac:dyDescent="0.25">
      <c r="A67" s="71">
        <v>2.1</v>
      </c>
      <c r="B67" s="194" t="s">
        <v>162</v>
      </c>
      <c r="C67" s="190" t="s">
        <v>386</v>
      </c>
      <c r="D67" s="191">
        <v>916032</v>
      </c>
      <c r="E67" s="9" t="s">
        <v>449</v>
      </c>
      <c r="F67" s="386" t="s">
        <v>310</v>
      </c>
      <c r="G67" s="387"/>
      <c r="H67" s="11">
        <v>0</v>
      </c>
      <c r="I67" s="11">
        <f>D67</f>
        <v>916032</v>
      </c>
      <c r="J67" s="235"/>
      <c r="K67" s="307"/>
      <c r="L67" s="307"/>
      <c r="M67"/>
      <c r="N67"/>
      <c r="O67"/>
      <c r="P67"/>
      <c r="Q67"/>
      <c r="R67"/>
      <c r="S67"/>
      <c r="T67"/>
      <c r="U67"/>
      <c r="V67"/>
      <c r="W67"/>
      <c r="X67"/>
      <c r="Y67"/>
      <c r="Z67"/>
      <c r="AA67"/>
      <c r="AB67"/>
      <c r="AC67"/>
      <c r="AD67"/>
      <c r="AE67"/>
      <c r="AF67"/>
      <c r="AG67"/>
      <c r="AH67"/>
      <c r="AI67"/>
      <c r="AJ67"/>
      <c r="AK67"/>
      <c r="AL67"/>
      <c r="AM67"/>
    </row>
    <row r="68" spans="1:39" s="52" customFormat="1" ht="30" customHeight="1" x14ac:dyDescent="0.25">
      <c r="A68" s="71"/>
      <c r="B68" s="194"/>
      <c r="C68" s="190" t="s">
        <v>387</v>
      </c>
      <c r="D68" s="191">
        <v>145610.44</v>
      </c>
      <c r="E68" s="9" t="s">
        <v>449</v>
      </c>
      <c r="F68" s="192" t="s">
        <v>308</v>
      </c>
      <c r="G68" s="193"/>
      <c r="H68" s="11">
        <v>0</v>
      </c>
      <c r="I68" s="11">
        <f>D68*0.96</f>
        <v>139786.02239999999</v>
      </c>
      <c r="J68" s="111"/>
      <c r="K68" s="95"/>
      <c r="L68" s="95"/>
      <c r="M68"/>
      <c r="N68"/>
      <c r="O68"/>
      <c r="P68"/>
      <c r="Q68"/>
      <c r="R68"/>
      <c r="S68"/>
      <c r="T68"/>
      <c r="U68"/>
      <c r="V68"/>
      <c r="W68"/>
      <c r="X68"/>
      <c r="Y68"/>
      <c r="Z68"/>
      <c r="AA68"/>
      <c r="AB68"/>
      <c r="AC68"/>
      <c r="AD68"/>
      <c r="AE68"/>
      <c r="AF68"/>
      <c r="AG68"/>
      <c r="AH68"/>
      <c r="AI68"/>
      <c r="AJ68"/>
      <c r="AK68"/>
      <c r="AL68"/>
      <c r="AM68"/>
    </row>
    <row r="69" spans="1:39" s="52" customFormat="1" ht="30" customHeight="1" x14ac:dyDescent="0.25">
      <c r="A69" s="71"/>
      <c r="B69" s="194"/>
      <c r="C69" s="190" t="s">
        <v>388</v>
      </c>
      <c r="D69" s="191">
        <v>204054.39999999999</v>
      </c>
      <c r="E69" s="9" t="s">
        <v>449</v>
      </c>
      <c r="F69" s="192" t="s">
        <v>308</v>
      </c>
      <c r="G69" s="193"/>
      <c r="H69" s="11">
        <v>0</v>
      </c>
      <c r="I69" s="11">
        <f>D69*0.96</f>
        <v>195892.22399999999</v>
      </c>
      <c r="J69" s="111"/>
      <c r="K69" s="95"/>
      <c r="L69" s="95"/>
      <c r="M69"/>
      <c r="N69"/>
      <c r="O69"/>
      <c r="P69"/>
      <c r="Q69"/>
      <c r="R69"/>
      <c r="S69"/>
      <c r="T69"/>
      <c r="U69"/>
      <c r="V69"/>
      <c r="W69"/>
      <c r="X69"/>
      <c r="Y69"/>
      <c r="Z69"/>
      <c r="AA69"/>
      <c r="AB69"/>
      <c r="AC69"/>
      <c r="AD69"/>
      <c r="AE69"/>
      <c r="AF69"/>
      <c r="AG69"/>
      <c r="AH69"/>
      <c r="AI69"/>
      <c r="AJ69"/>
      <c r="AK69"/>
      <c r="AL69"/>
      <c r="AM69"/>
    </row>
    <row r="70" spans="1:39" s="52" customFormat="1" ht="30" hidden="1" customHeight="1" x14ac:dyDescent="0.25">
      <c r="A70" s="71"/>
      <c r="B70" s="194"/>
      <c r="C70" s="190"/>
      <c r="D70" s="191"/>
      <c r="E70" s="9"/>
      <c r="F70" s="192"/>
      <c r="G70" s="193"/>
      <c r="H70" s="11"/>
      <c r="I70" s="11"/>
      <c r="J70" s="111"/>
      <c r="K70" s="95"/>
      <c r="L70" s="95"/>
      <c r="M70"/>
      <c r="N70"/>
      <c r="O70"/>
      <c r="P70"/>
      <c r="Q70"/>
      <c r="R70"/>
      <c r="S70"/>
      <c r="T70"/>
      <c r="U70"/>
      <c r="V70"/>
      <c r="W70"/>
      <c r="X70"/>
      <c r="Y70"/>
      <c r="Z70"/>
      <c r="AA70"/>
      <c r="AB70"/>
      <c r="AC70"/>
      <c r="AD70"/>
      <c r="AE70"/>
      <c r="AF70"/>
      <c r="AG70"/>
      <c r="AH70"/>
      <c r="AI70"/>
      <c r="AJ70"/>
      <c r="AK70"/>
      <c r="AL70"/>
      <c r="AM70"/>
    </row>
    <row r="71" spans="1:39" s="52" customFormat="1" ht="30" customHeight="1" x14ac:dyDescent="0.25">
      <c r="A71" s="71">
        <v>2.2000000000000002</v>
      </c>
      <c r="B71" s="194" t="s">
        <v>163</v>
      </c>
      <c r="C71" s="190" t="s">
        <v>389</v>
      </c>
      <c r="D71" s="191">
        <v>3018.02</v>
      </c>
      <c r="E71" s="9" t="s">
        <v>306</v>
      </c>
      <c r="F71" s="386" t="s">
        <v>340</v>
      </c>
      <c r="G71" s="387"/>
      <c r="H71" s="11">
        <v>0</v>
      </c>
      <c r="I71" s="11">
        <v>0</v>
      </c>
      <c r="J71" s="235"/>
      <c r="K71" s="307"/>
      <c r="L71" s="307"/>
      <c r="M71"/>
      <c r="N71"/>
      <c r="O71"/>
      <c r="P71"/>
      <c r="Q71"/>
      <c r="R71"/>
      <c r="S71"/>
      <c r="T71"/>
      <c r="U71"/>
      <c r="V71"/>
      <c r="W71"/>
      <c r="X71"/>
      <c r="Y71"/>
      <c r="Z71"/>
      <c r="AA71"/>
      <c r="AB71"/>
      <c r="AC71"/>
      <c r="AD71"/>
      <c r="AE71"/>
      <c r="AF71"/>
      <c r="AG71"/>
      <c r="AH71"/>
      <c r="AI71"/>
      <c r="AJ71"/>
      <c r="AK71"/>
      <c r="AL71"/>
      <c r="AM71"/>
    </row>
    <row r="72" spans="1:39" s="52" customFormat="1" ht="30" customHeight="1" x14ac:dyDescent="0.25">
      <c r="A72" s="71"/>
      <c r="B72" s="194"/>
      <c r="C72" s="190" t="s">
        <v>390</v>
      </c>
      <c r="D72" s="191">
        <v>38045.279999999999</v>
      </c>
      <c r="E72" s="9" t="s">
        <v>306</v>
      </c>
      <c r="F72" s="386" t="s">
        <v>340</v>
      </c>
      <c r="G72" s="387"/>
      <c r="H72" s="11">
        <v>0</v>
      </c>
      <c r="I72" s="11">
        <v>0</v>
      </c>
      <c r="J72" s="111"/>
      <c r="K72" s="95"/>
      <c r="L72" s="95"/>
      <c r="M72"/>
      <c r="N72"/>
      <c r="O72"/>
      <c r="P72"/>
      <c r="Q72"/>
      <c r="R72"/>
      <c r="S72"/>
      <c r="T72"/>
      <c r="U72"/>
      <c r="V72"/>
      <c r="W72"/>
      <c r="X72"/>
      <c r="Y72"/>
      <c r="Z72"/>
      <c r="AA72"/>
      <c r="AB72"/>
      <c r="AC72"/>
      <c r="AD72"/>
      <c r="AE72"/>
      <c r="AF72"/>
      <c r="AG72"/>
      <c r="AH72"/>
      <c r="AI72"/>
      <c r="AJ72"/>
      <c r="AK72"/>
      <c r="AL72"/>
      <c r="AM72"/>
    </row>
    <row r="73" spans="1:39" s="52" customFormat="1" ht="30" customHeight="1" x14ac:dyDescent="0.25">
      <c r="A73" s="71"/>
      <c r="B73" s="194"/>
      <c r="C73" s="190" t="s">
        <v>391</v>
      </c>
      <c r="D73" s="191">
        <v>10361582.4</v>
      </c>
      <c r="E73" s="9" t="s">
        <v>306</v>
      </c>
      <c r="F73" s="386" t="str">
        <f>F62</f>
        <v>Concrete crushed to aggregate (for sub-base layers), Portland Cement 300 kg / m3</v>
      </c>
      <c r="G73" s="387"/>
      <c r="H73" s="11">
        <v>0</v>
      </c>
      <c r="I73" s="11">
        <v>0</v>
      </c>
      <c r="J73" s="111"/>
      <c r="K73" s="95"/>
      <c r="L73" s="95"/>
      <c r="M73"/>
      <c r="N73"/>
      <c r="O73"/>
      <c r="P73"/>
      <c r="Q73"/>
      <c r="R73"/>
      <c r="S73"/>
      <c r="T73"/>
      <c r="U73"/>
      <c r="V73"/>
      <c r="W73"/>
      <c r="X73"/>
      <c r="Y73"/>
      <c r="Z73"/>
      <c r="AA73"/>
      <c r="AB73"/>
      <c r="AC73"/>
      <c r="AD73"/>
      <c r="AE73"/>
      <c r="AF73"/>
      <c r="AG73"/>
      <c r="AH73"/>
      <c r="AI73"/>
      <c r="AJ73"/>
      <c r="AK73"/>
      <c r="AL73"/>
      <c r="AM73"/>
    </row>
    <row r="74" spans="1:39" s="52" customFormat="1" ht="30" customHeight="1" x14ac:dyDescent="0.25">
      <c r="A74" s="71"/>
      <c r="B74" s="194"/>
      <c r="C74" s="190" t="s">
        <v>392</v>
      </c>
      <c r="D74" s="191">
        <v>28753.01</v>
      </c>
      <c r="E74" s="9" t="s">
        <v>306</v>
      </c>
      <c r="F74" s="192" t="s">
        <v>308</v>
      </c>
      <c r="G74" s="193"/>
      <c r="H74" s="11">
        <v>0</v>
      </c>
      <c r="I74" s="11">
        <f>D74*0.96</f>
        <v>27602.889599999999</v>
      </c>
      <c r="J74" s="111"/>
      <c r="K74" s="95"/>
      <c r="L74" s="95"/>
      <c r="M74"/>
      <c r="N74"/>
      <c r="O74"/>
      <c r="P74"/>
      <c r="Q74"/>
      <c r="R74"/>
      <c r="S74"/>
      <c r="T74"/>
      <c r="U74"/>
      <c r="V74"/>
      <c r="W74"/>
      <c r="X74"/>
      <c r="Y74"/>
      <c r="Z74"/>
      <c r="AA74"/>
      <c r="AB74"/>
      <c r="AC74"/>
      <c r="AD74"/>
      <c r="AE74"/>
      <c r="AF74"/>
      <c r="AG74"/>
      <c r="AH74"/>
      <c r="AI74"/>
      <c r="AJ74"/>
      <c r="AK74"/>
      <c r="AL74"/>
      <c r="AM74"/>
    </row>
    <row r="75" spans="1:39" s="52" customFormat="1" ht="30" customHeight="1" x14ac:dyDescent="0.25">
      <c r="A75" s="71"/>
      <c r="B75" s="194"/>
      <c r="C75" s="190" t="s">
        <v>393</v>
      </c>
      <c r="D75" s="191">
        <v>533806.81000000006</v>
      </c>
      <c r="E75" s="9" t="s">
        <v>306</v>
      </c>
      <c r="F75" s="192" t="s">
        <v>311</v>
      </c>
      <c r="G75" s="193"/>
      <c r="H75" s="11">
        <v>0</v>
      </c>
      <c r="I75" s="11">
        <v>0</v>
      </c>
      <c r="J75" s="111"/>
      <c r="K75" s="95"/>
      <c r="L75" s="95"/>
      <c r="M75"/>
      <c r="N75"/>
      <c r="O75"/>
      <c r="P75"/>
      <c r="Q75"/>
      <c r="R75"/>
      <c r="S75"/>
      <c r="T75"/>
      <c r="U75"/>
      <c r="V75"/>
      <c r="W75"/>
      <c r="X75"/>
      <c r="Y75"/>
      <c r="Z75"/>
      <c r="AA75"/>
      <c r="AB75"/>
      <c r="AC75"/>
      <c r="AD75"/>
      <c r="AE75"/>
      <c r="AF75"/>
      <c r="AG75"/>
      <c r="AH75"/>
      <c r="AI75"/>
      <c r="AJ75"/>
      <c r="AK75"/>
      <c r="AL75"/>
      <c r="AM75"/>
    </row>
    <row r="76" spans="1:39" s="52" customFormat="1" ht="30" hidden="1" customHeight="1" x14ac:dyDescent="0.25">
      <c r="A76" s="71"/>
      <c r="B76" s="72"/>
      <c r="C76" s="190"/>
      <c r="D76" s="191"/>
      <c r="E76" s="9"/>
      <c r="F76" s="192"/>
      <c r="G76" s="193"/>
      <c r="H76" s="11"/>
      <c r="I76" s="11"/>
      <c r="J76" s="111"/>
      <c r="K76" s="95"/>
      <c r="L76" s="95"/>
      <c r="M76"/>
      <c r="N76"/>
      <c r="O76"/>
      <c r="P76"/>
      <c r="Q76"/>
      <c r="R76"/>
      <c r="S76"/>
      <c r="T76"/>
      <c r="U76"/>
      <c r="V76"/>
      <c r="W76"/>
      <c r="X76"/>
      <c r="Y76"/>
      <c r="Z76"/>
      <c r="AA76"/>
      <c r="AB76"/>
      <c r="AC76"/>
      <c r="AD76"/>
      <c r="AE76"/>
      <c r="AF76"/>
      <c r="AG76"/>
      <c r="AH76"/>
      <c r="AI76"/>
      <c r="AJ76"/>
      <c r="AK76"/>
      <c r="AL76"/>
      <c r="AM76"/>
    </row>
    <row r="77" spans="1:39" s="52" customFormat="1" ht="30" customHeight="1" x14ac:dyDescent="0.25">
      <c r="A77" s="71">
        <v>2.2999999999999998</v>
      </c>
      <c r="B77" s="72" t="s">
        <v>164</v>
      </c>
      <c r="C77" s="190" t="s">
        <v>394</v>
      </c>
      <c r="D77" s="191">
        <v>87200</v>
      </c>
      <c r="E77" s="9" t="s">
        <v>306</v>
      </c>
      <c r="F77" s="386" t="s">
        <v>330</v>
      </c>
      <c r="G77" s="387"/>
      <c r="H77" s="11">
        <f>D77</f>
        <v>87200</v>
      </c>
      <c r="I77" s="11">
        <v>0</v>
      </c>
      <c r="J77" s="235"/>
      <c r="K77" s="307"/>
      <c r="L77" s="307"/>
      <c r="M77"/>
      <c r="N77"/>
      <c r="O77"/>
      <c r="P77"/>
      <c r="Q77"/>
      <c r="R77"/>
      <c r="S77"/>
      <c r="T77"/>
      <c r="U77"/>
      <c r="V77"/>
      <c r="W77"/>
      <c r="X77"/>
      <c r="Y77"/>
      <c r="Z77"/>
      <c r="AA77"/>
      <c r="AB77"/>
      <c r="AC77"/>
      <c r="AD77"/>
      <c r="AE77"/>
      <c r="AF77"/>
      <c r="AG77"/>
      <c r="AH77"/>
      <c r="AI77"/>
      <c r="AJ77"/>
      <c r="AK77"/>
      <c r="AL77"/>
      <c r="AM77"/>
    </row>
    <row r="78" spans="1:39" s="52" customFormat="1" ht="30" customHeight="1" x14ac:dyDescent="0.25">
      <c r="A78" s="71"/>
      <c r="B78" s="72"/>
      <c r="C78" s="190" t="s">
        <v>395</v>
      </c>
      <c r="D78" s="191">
        <v>1169.03</v>
      </c>
      <c r="E78" s="9" t="s">
        <v>306</v>
      </c>
      <c r="F78" s="192" t="s">
        <v>313</v>
      </c>
      <c r="G78" s="193"/>
      <c r="H78" s="11">
        <v>0</v>
      </c>
      <c r="I78" s="11">
        <v>0</v>
      </c>
      <c r="J78" s="111"/>
      <c r="K78" s="95"/>
      <c r="L78" s="95"/>
      <c r="M78"/>
      <c r="N78"/>
      <c r="O78"/>
      <c r="P78"/>
      <c r="Q78"/>
      <c r="R78"/>
      <c r="S78"/>
      <c r="T78"/>
      <c r="U78"/>
      <c r="V78"/>
      <c r="W78"/>
      <c r="X78"/>
      <c r="Y78"/>
      <c r="Z78"/>
      <c r="AA78"/>
      <c r="AB78"/>
      <c r="AC78"/>
      <c r="AD78"/>
      <c r="AE78"/>
      <c r="AF78"/>
      <c r="AG78"/>
      <c r="AH78"/>
      <c r="AI78"/>
      <c r="AJ78"/>
      <c r="AK78"/>
      <c r="AL78"/>
      <c r="AM78"/>
    </row>
    <row r="79" spans="1:39" s="52" customFormat="1" ht="30" customHeight="1" x14ac:dyDescent="0.25">
      <c r="A79" s="71"/>
      <c r="B79" s="72"/>
      <c r="C79" s="190" t="s">
        <v>396</v>
      </c>
      <c r="D79" s="191">
        <v>96127.2</v>
      </c>
      <c r="E79" s="9" t="s">
        <v>306</v>
      </c>
      <c r="F79" s="192" t="s">
        <v>313</v>
      </c>
      <c r="G79" s="193"/>
      <c r="H79" s="11">
        <v>0</v>
      </c>
      <c r="I79" s="11">
        <v>0</v>
      </c>
      <c r="J79" s="111"/>
      <c r="K79" s="95"/>
      <c r="L79" s="95"/>
      <c r="M79"/>
      <c r="N79"/>
      <c r="O79"/>
      <c r="P79"/>
      <c r="Q79"/>
      <c r="R79"/>
      <c r="S79"/>
      <c r="T79"/>
      <c r="U79"/>
      <c r="V79"/>
      <c r="W79"/>
      <c r="X79"/>
      <c r="Y79"/>
      <c r="Z79"/>
      <c r="AA79"/>
      <c r="AB79"/>
      <c r="AC79"/>
      <c r="AD79"/>
      <c r="AE79"/>
      <c r="AF79"/>
      <c r="AG79"/>
      <c r="AH79"/>
      <c r="AI79"/>
      <c r="AJ79"/>
      <c r="AK79"/>
      <c r="AL79"/>
      <c r="AM79"/>
    </row>
    <row r="80" spans="1:39" s="52" customFormat="1" ht="30" customHeight="1" x14ac:dyDescent="0.25">
      <c r="A80" s="71"/>
      <c r="B80" s="72"/>
      <c r="C80" s="190" t="s">
        <v>396</v>
      </c>
      <c r="D80" s="191">
        <v>20519.46</v>
      </c>
      <c r="E80" s="9" t="s">
        <v>306</v>
      </c>
      <c r="F80" s="192" t="s">
        <v>313</v>
      </c>
      <c r="G80" s="193"/>
      <c r="H80" s="11">
        <v>0</v>
      </c>
      <c r="I80" s="11">
        <v>0</v>
      </c>
      <c r="J80" s="111"/>
      <c r="K80" s="95"/>
      <c r="L80" s="95"/>
      <c r="M80"/>
      <c r="N80"/>
      <c r="O80"/>
      <c r="P80"/>
      <c r="Q80"/>
      <c r="R80"/>
      <c r="S80"/>
      <c r="T80"/>
      <c r="U80"/>
      <c r="V80"/>
      <c r="W80"/>
      <c r="X80"/>
      <c r="Y80"/>
      <c r="Z80"/>
      <c r="AA80"/>
      <c r="AB80"/>
      <c r="AC80"/>
      <c r="AD80"/>
      <c r="AE80"/>
      <c r="AF80"/>
      <c r="AG80"/>
      <c r="AH80"/>
      <c r="AI80"/>
      <c r="AJ80"/>
      <c r="AK80"/>
      <c r="AL80"/>
      <c r="AM80"/>
    </row>
    <row r="81" spans="1:39" s="52" customFormat="1" ht="30" customHeight="1" x14ac:dyDescent="0.25">
      <c r="A81" s="71"/>
      <c r="B81" s="72"/>
      <c r="C81" s="190" t="s">
        <v>397</v>
      </c>
      <c r="D81" s="191">
        <v>18475.5</v>
      </c>
      <c r="E81" s="9" t="s">
        <v>306</v>
      </c>
      <c r="F81" s="192" t="s">
        <v>343</v>
      </c>
      <c r="G81" s="193"/>
      <c r="H81" s="11">
        <v>0</v>
      </c>
      <c r="I81" s="11">
        <f>D81</f>
        <v>18475.5</v>
      </c>
      <c r="J81" s="111"/>
      <c r="K81" s="95"/>
      <c r="L81" s="95"/>
      <c r="M81"/>
      <c r="N81"/>
      <c r="O81"/>
      <c r="P81"/>
      <c r="Q81"/>
      <c r="R81"/>
      <c r="S81"/>
      <c r="T81"/>
      <c r="U81"/>
      <c r="V81"/>
      <c r="W81"/>
      <c r="X81"/>
      <c r="Y81"/>
      <c r="Z81"/>
      <c r="AA81"/>
      <c r="AB81"/>
      <c r="AC81"/>
      <c r="AD81"/>
      <c r="AE81"/>
      <c r="AF81"/>
      <c r="AG81"/>
      <c r="AH81"/>
      <c r="AI81"/>
      <c r="AJ81"/>
      <c r="AK81"/>
      <c r="AL81"/>
      <c r="AM81"/>
    </row>
    <row r="82" spans="1:39" s="52" customFormat="1" ht="30" customHeight="1" x14ac:dyDescent="0.25">
      <c r="A82" s="71"/>
      <c r="B82" s="72"/>
      <c r="C82" s="190" t="s">
        <v>498</v>
      </c>
      <c r="D82" s="191">
        <v>402781.5</v>
      </c>
      <c r="E82" s="9" t="s">
        <v>335</v>
      </c>
      <c r="F82" s="192" t="s">
        <v>312</v>
      </c>
      <c r="G82" s="193"/>
      <c r="H82" s="11">
        <v>0</v>
      </c>
      <c r="I82" s="11">
        <v>0</v>
      </c>
      <c r="J82" s="111"/>
      <c r="K82" s="95"/>
      <c r="L82" s="95"/>
      <c r="M82"/>
      <c r="N82"/>
      <c r="O82"/>
      <c r="P82"/>
      <c r="Q82"/>
      <c r="R82"/>
      <c r="S82"/>
      <c r="T82"/>
      <c r="U82"/>
      <c r="V82"/>
      <c r="W82"/>
      <c r="X82"/>
      <c r="Y82"/>
      <c r="Z82"/>
      <c r="AA82"/>
      <c r="AB82"/>
      <c r="AC82"/>
      <c r="AD82"/>
      <c r="AE82"/>
      <c r="AF82"/>
      <c r="AG82"/>
      <c r="AH82"/>
      <c r="AI82"/>
      <c r="AJ82"/>
      <c r="AK82"/>
      <c r="AL82"/>
      <c r="AM82"/>
    </row>
    <row r="83" spans="1:39" s="52" customFormat="1" ht="30" customHeight="1" x14ac:dyDescent="0.25">
      <c r="A83" s="71"/>
      <c r="B83" s="72"/>
      <c r="C83" s="190" t="s">
        <v>395</v>
      </c>
      <c r="D83" s="191">
        <v>88.72999999999999</v>
      </c>
      <c r="E83" s="9" t="s">
        <v>306</v>
      </c>
      <c r="F83" s="192" t="s">
        <v>313</v>
      </c>
      <c r="G83" s="193"/>
      <c r="H83" s="11">
        <v>0</v>
      </c>
      <c r="I83" s="11">
        <v>0</v>
      </c>
      <c r="J83" s="111"/>
      <c r="K83" s="95"/>
      <c r="L83" s="95"/>
      <c r="M83"/>
      <c r="N83"/>
      <c r="O83"/>
      <c r="P83"/>
      <c r="Q83"/>
      <c r="R83"/>
      <c r="S83"/>
      <c r="T83"/>
      <c r="U83"/>
      <c r="V83"/>
      <c r="W83"/>
      <c r="X83"/>
      <c r="Y83"/>
      <c r="Z83"/>
      <c r="AA83"/>
      <c r="AB83"/>
      <c r="AC83"/>
      <c r="AD83"/>
      <c r="AE83"/>
      <c r="AF83"/>
      <c r="AG83"/>
      <c r="AH83"/>
      <c r="AI83"/>
      <c r="AJ83"/>
      <c r="AK83"/>
      <c r="AL83"/>
      <c r="AM83"/>
    </row>
    <row r="84" spans="1:39" s="52" customFormat="1" ht="30" customHeight="1" x14ac:dyDescent="0.25">
      <c r="A84" s="71"/>
      <c r="B84" s="72"/>
      <c r="C84" s="190" t="s">
        <v>398</v>
      </c>
      <c r="D84" s="191">
        <v>74000.100000000006</v>
      </c>
      <c r="E84" s="9" t="s">
        <v>306</v>
      </c>
      <c r="F84" s="192" t="s">
        <v>342</v>
      </c>
      <c r="G84" s="193"/>
      <c r="H84" s="11">
        <v>0</v>
      </c>
      <c r="I84" s="11">
        <f>D84*0.98</f>
        <v>72520.097999999998</v>
      </c>
      <c r="J84" s="111"/>
      <c r="K84" s="95"/>
      <c r="L84" s="95"/>
      <c r="M84"/>
      <c r="N84"/>
      <c r="O84"/>
      <c r="P84"/>
      <c r="Q84"/>
      <c r="R84"/>
      <c r="S84"/>
      <c r="T84"/>
      <c r="U84"/>
      <c r="V84"/>
      <c r="W84"/>
      <c r="X84"/>
      <c r="Y84"/>
      <c r="Z84"/>
      <c r="AA84"/>
      <c r="AB84"/>
      <c r="AC84"/>
      <c r="AD84"/>
      <c r="AE84"/>
      <c r="AF84"/>
      <c r="AG84"/>
      <c r="AH84"/>
      <c r="AI84"/>
      <c r="AJ84"/>
      <c r="AK84"/>
      <c r="AL84"/>
      <c r="AM84"/>
    </row>
    <row r="85" spans="1:39" s="52" customFormat="1" ht="30" customHeight="1" x14ac:dyDescent="0.25">
      <c r="A85" s="71"/>
      <c r="B85" s="72"/>
      <c r="C85" s="190" t="s">
        <v>399</v>
      </c>
      <c r="D85" s="191">
        <v>2832960</v>
      </c>
      <c r="E85" s="9" t="s">
        <v>306</v>
      </c>
      <c r="F85" s="386" t="s">
        <v>309</v>
      </c>
      <c r="G85" s="387"/>
      <c r="H85" s="11">
        <v>0</v>
      </c>
      <c r="I85" s="11">
        <v>0</v>
      </c>
      <c r="J85" s="111"/>
      <c r="K85" s="95"/>
      <c r="L85" s="95"/>
      <c r="M85"/>
      <c r="N85"/>
      <c r="O85"/>
      <c r="P85"/>
      <c r="Q85"/>
      <c r="R85"/>
      <c r="S85"/>
      <c r="T85"/>
      <c r="U85"/>
      <c r="V85"/>
      <c r="W85"/>
      <c r="X85"/>
      <c r="Y85"/>
      <c r="Z85"/>
      <c r="AA85"/>
      <c r="AB85"/>
      <c r="AC85"/>
      <c r="AD85"/>
      <c r="AE85"/>
      <c r="AF85"/>
      <c r="AG85"/>
      <c r="AH85"/>
      <c r="AI85"/>
      <c r="AJ85"/>
      <c r="AK85"/>
      <c r="AL85"/>
      <c r="AM85"/>
    </row>
    <row r="86" spans="1:39" s="52" customFormat="1" ht="30" customHeight="1" x14ac:dyDescent="0.25">
      <c r="A86" s="71"/>
      <c r="B86" s="72"/>
      <c r="C86" s="190" t="s">
        <v>400</v>
      </c>
      <c r="D86" s="191">
        <v>27418.28</v>
      </c>
      <c r="E86" s="9" t="s">
        <v>306</v>
      </c>
      <c r="F86" s="192" t="s">
        <v>308</v>
      </c>
      <c r="G86" s="193"/>
      <c r="H86" s="11">
        <v>0</v>
      </c>
      <c r="I86" s="11">
        <f>D86*0.9</f>
        <v>24676.452000000001</v>
      </c>
      <c r="J86" s="111"/>
      <c r="K86" s="95"/>
      <c r="L86" s="95"/>
      <c r="M86"/>
      <c r="N86"/>
      <c r="O86"/>
      <c r="P86"/>
      <c r="Q86"/>
      <c r="R86"/>
      <c r="S86"/>
      <c r="T86"/>
      <c r="U86"/>
      <c r="V86"/>
      <c r="W86"/>
      <c r="X86"/>
      <c r="Y86"/>
      <c r="Z86"/>
      <c r="AA86"/>
      <c r="AB86"/>
      <c r="AC86"/>
      <c r="AD86"/>
      <c r="AE86"/>
      <c r="AF86"/>
      <c r="AG86"/>
      <c r="AH86"/>
      <c r="AI86"/>
      <c r="AJ86"/>
      <c r="AK86"/>
      <c r="AL86"/>
      <c r="AM86"/>
    </row>
    <row r="87" spans="1:39" s="52" customFormat="1" ht="30" customHeight="1" x14ac:dyDescent="0.25">
      <c r="A87" s="71"/>
      <c r="B87" s="72"/>
      <c r="C87" s="190" t="s">
        <v>401</v>
      </c>
      <c r="D87" s="191">
        <v>537.5</v>
      </c>
      <c r="E87" s="9" t="s">
        <v>358</v>
      </c>
      <c r="F87" s="192" t="s">
        <v>313</v>
      </c>
      <c r="G87" s="193"/>
      <c r="H87" s="11">
        <v>0</v>
      </c>
      <c r="I87" s="11">
        <v>0</v>
      </c>
      <c r="J87" s="111"/>
      <c r="K87" s="95"/>
      <c r="L87" s="95"/>
      <c r="M87"/>
      <c r="N87"/>
      <c r="O87"/>
      <c r="P87"/>
      <c r="Q87"/>
      <c r="R87"/>
      <c r="S87"/>
      <c r="T87"/>
      <c r="U87"/>
      <c r="V87"/>
      <c r="W87"/>
      <c r="X87"/>
      <c r="Y87"/>
      <c r="Z87"/>
      <c r="AA87"/>
      <c r="AB87"/>
      <c r="AC87"/>
      <c r="AD87"/>
      <c r="AE87"/>
      <c r="AF87"/>
      <c r="AG87"/>
      <c r="AH87"/>
      <c r="AI87"/>
      <c r="AJ87"/>
      <c r="AK87"/>
      <c r="AL87"/>
      <c r="AM87"/>
    </row>
    <row r="88" spans="1:39" s="52" customFormat="1" ht="30" customHeight="1" x14ac:dyDescent="0.25">
      <c r="A88" s="71"/>
      <c r="B88" s="72"/>
      <c r="C88" s="190" t="s">
        <v>402</v>
      </c>
      <c r="D88" s="191">
        <v>313.01</v>
      </c>
      <c r="E88" s="9" t="s">
        <v>336</v>
      </c>
      <c r="F88" s="192" t="s">
        <v>341</v>
      </c>
      <c r="G88" s="193"/>
      <c r="H88" s="11">
        <v>0</v>
      </c>
      <c r="I88" s="11">
        <f>D88*0.65</f>
        <v>203.45650000000001</v>
      </c>
      <c r="J88" s="111"/>
      <c r="K88" s="95"/>
      <c r="L88" s="95"/>
      <c r="M88"/>
      <c r="N88"/>
      <c r="O88"/>
      <c r="P88"/>
      <c r="Q88"/>
      <c r="R88"/>
      <c r="S88"/>
      <c r="T88"/>
      <c r="U88"/>
      <c r="V88"/>
      <c r="W88"/>
      <c r="X88"/>
      <c r="Y88"/>
      <c r="Z88"/>
      <c r="AA88"/>
      <c r="AB88"/>
      <c r="AC88"/>
      <c r="AD88"/>
      <c r="AE88"/>
      <c r="AF88"/>
      <c r="AG88"/>
      <c r="AH88"/>
      <c r="AI88"/>
      <c r="AJ88"/>
      <c r="AK88"/>
      <c r="AL88"/>
      <c r="AM88"/>
    </row>
    <row r="89" spans="1:39" s="52" customFormat="1" ht="30" hidden="1" customHeight="1" x14ac:dyDescent="0.25">
      <c r="A89" s="71"/>
      <c r="B89" s="72"/>
      <c r="C89" s="190"/>
      <c r="D89" s="191"/>
      <c r="E89" s="9"/>
      <c r="F89" s="192"/>
      <c r="G89" s="193"/>
      <c r="H89" s="11"/>
      <c r="I89" s="11"/>
      <c r="J89" s="111"/>
      <c r="K89" s="95"/>
      <c r="L89" s="95"/>
      <c r="M89"/>
      <c r="N89"/>
      <c r="O89"/>
      <c r="P89"/>
      <c r="Q89"/>
      <c r="R89"/>
      <c r="S89"/>
      <c r="T89"/>
      <c r="U89"/>
      <c r="V89"/>
      <c r="W89"/>
      <c r="X89"/>
      <c r="Y89"/>
      <c r="Z89"/>
      <c r="AA89"/>
      <c r="AB89"/>
      <c r="AC89"/>
      <c r="AD89"/>
      <c r="AE89"/>
      <c r="AF89"/>
      <c r="AG89"/>
      <c r="AH89"/>
      <c r="AI89"/>
      <c r="AJ89"/>
      <c r="AK89"/>
      <c r="AL89"/>
      <c r="AM89"/>
    </row>
    <row r="90" spans="1:39" s="52" customFormat="1" ht="30" customHeight="1" x14ac:dyDescent="0.25">
      <c r="A90" s="71">
        <v>2.4</v>
      </c>
      <c r="B90" s="72" t="s">
        <v>165</v>
      </c>
      <c r="C90" s="190" t="s">
        <v>403</v>
      </c>
      <c r="D90" s="191">
        <v>324000</v>
      </c>
      <c r="E90" s="9" t="s">
        <v>306</v>
      </c>
      <c r="F90" s="386" t="s">
        <v>342</v>
      </c>
      <c r="G90" s="387"/>
      <c r="H90" s="11">
        <v>0</v>
      </c>
      <c r="I90" s="11">
        <f>D90*0.98</f>
        <v>317520</v>
      </c>
      <c r="J90" s="235"/>
      <c r="K90" s="307"/>
      <c r="L90" s="307"/>
      <c r="M90"/>
      <c r="N90"/>
      <c r="O90"/>
      <c r="P90"/>
      <c r="Q90"/>
      <c r="R90"/>
      <c r="S90"/>
      <c r="T90"/>
      <c r="U90"/>
      <c r="V90"/>
      <c r="W90"/>
      <c r="X90"/>
      <c r="Y90"/>
      <c r="Z90"/>
      <c r="AA90"/>
      <c r="AB90"/>
      <c r="AC90"/>
      <c r="AD90"/>
      <c r="AE90"/>
      <c r="AF90"/>
      <c r="AG90"/>
      <c r="AH90"/>
      <c r="AI90"/>
      <c r="AJ90"/>
      <c r="AK90"/>
      <c r="AL90"/>
      <c r="AM90"/>
    </row>
    <row r="91" spans="1:39" s="52" customFormat="1" ht="30" customHeight="1" x14ac:dyDescent="0.25">
      <c r="A91" s="71"/>
      <c r="B91" s="72"/>
      <c r="C91" s="190" t="s">
        <v>404</v>
      </c>
      <c r="D91" s="191">
        <v>213.12</v>
      </c>
      <c r="E91" s="9" t="s">
        <v>335</v>
      </c>
      <c r="F91" s="386" t="s">
        <v>341</v>
      </c>
      <c r="G91" s="387"/>
      <c r="H91" s="11">
        <v>0</v>
      </c>
      <c r="I91" s="11">
        <f>D91*0.99</f>
        <v>210.9888</v>
      </c>
      <c r="J91" s="111"/>
      <c r="K91" s="95"/>
      <c r="L91" s="95"/>
      <c r="M91"/>
      <c r="N91"/>
      <c r="O91"/>
      <c r="P91"/>
      <c r="Q91"/>
      <c r="R91"/>
      <c r="S91"/>
      <c r="T91"/>
      <c r="U91"/>
      <c r="V91"/>
      <c r="W91"/>
      <c r="X91"/>
      <c r="Y91"/>
      <c r="Z91"/>
      <c r="AA91"/>
      <c r="AB91"/>
      <c r="AC91"/>
      <c r="AD91"/>
      <c r="AE91"/>
      <c r="AF91"/>
      <c r="AG91"/>
      <c r="AH91"/>
      <c r="AI91"/>
      <c r="AJ91"/>
      <c r="AK91"/>
      <c r="AL91"/>
      <c r="AM91"/>
    </row>
    <row r="92" spans="1:39" s="52" customFormat="1" ht="30" customHeight="1" x14ac:dyDescent="0.25">
      <c r="A92" s="71"/>
      <c r="B92" s="72"/>
      <c r="C92" s="190" t="s">
        <v>405</v>
      </c>
      <c r="D92" s="191">
        <v>401.76</v>
      </c>
      <c r="E92" s="9" t="s">
        <v>335</v>
      </c>
      <c r="F92" s="386" t="s">
        <v>312</v>
      </c>
      <c r="G92" s="387"/>
      <c r="H92" s="11">
        <v>0</v>
      </c>
      <c r="I92" s="11">
        <v>0</v>
      </c>
      <c r="J92" s="111"/>
      <c r="K92" s="95"/>
      <c r="L92" s="95"/>
      <c r="M92"/>
      <c r="N92"/>
      <c r="O92"/>
      <c r="P92"/>
      <c r="Q92"/>
      <c r="R92"/>
      <c r="S92"/>
      <c r="T92"/>
      <c r="U92"/>
      <c r="V92"/>
      <c r="W92"/>
      <c r="X92"/>
      <c r="Y92"/>
      <c r="Z92"/>
      <c r="AA92"/>
      <c r="AB92"/>
      <c r="AC92"/>
      <c r="AD92"/>
      <c r="AE92"/>
      <c r="AF92"/>
      <c r="AG92"/>
      <c r="AH92"/>
      <c r="AI92"/>
      <c r="AJ92"/>
      <c r="AK92"/>
      <c r="AL92"/>
      <c r="AM92"/>
    </row>
    <row r="93" spans="1:39" s="52" customFormat="1" ht="30" customHeight="1" x14ac:dyDescent="0.25">
      <c r="A93" s="71">
        <v>2.5</v>
      </c>
      <c r="B93" s="72" t="s">
        <v>166</v>
      </c>
      <c r="C93" s="190" t="s">
        <v>406</v>
      </c>
      <c r="D93" s="191">
        <v>12067.95</v>
      </c>
      <c r="E93" s="9" t="s">
        <v>306</v>
      </c>
      <c r="F93" s="386" t="s">
        <v>344</v>
      </c>
      <c r="G93" s="387"/>
      <c r="H93" s="11">
        <v>0</v>
      </c>
      <c r="I93" s="11">
        <f>D93*0.99</f>
        <v>11947.270500000001</v>
      </c>
      <c r="J93" s="235"/>
      <c r="K93" s="307"/>
      <c r="L93" s="307"/>
      <c r="M93"/>
      <c r="N93"/>
      <c r="O93"/>
      <c r="P93"/>
      <c r="Q93"/>
      <c r="R93"/>
      <c r="S93"/>
      <c r="T93"/>
      <c r="U93"/>
      <c r="V93"/>
      <c r="W93"/>
      <c r="X93"/>
      <c r="Y93"/>
      <c r="Z93"/>
      <c r="AA93"/>
      <c r="AB93"/>
      <c r="AC93"/>
      <c r="AD93"/>
      <c r="AE93"/>
      <c r="AF93"/>
      <c r="AG93"/>
      <c r="AH93"/>
      <c r="AI93"/>
      <c r="AJ93"/>
      <c r="AK93"/>
      <c r="AL93"/>
      <c r="AM93"/>
    </row>
    <row r="94" spans="1:39" s="52" customFormat="1" ht="30" customHeight="1" x14ac:dyDescent="0.25">
      <c r="A94" s="71"/>
      <c r="B94" s="72"/>
      <c r="C94" s="190" t="s">
        <v>407</v>
      </c>
      <c r="D94" s="191">
        <v>48680.5</v>
      </c>
      <c r="E94" s="9" t="s">
        <v>306</v>
      </c>
      <c r="F94" s="386" t="s">
        <v>309</v>
      </c>
      <c r="G94" s="387"/>
      <c r="H94" s="11">
        <v>0</v>
      </c>
      <c r="I94" s="11">
        <f>D94</f>
        <v>48680.5</v>
      </c>
      <c r="J94" s="111"/>
      <c r="K94" s="95"/>
      <c r="L94" s="95"/>
      <c r="M94"/>
      <c r="N94"/>
      <c r="O94"/>
      <c r="P94"/>
      <c r="Q94"/>
      <c r="R94"/>
      <c r="S94"/>
      <c r="T94"/>
      <c r="U94"/>
      <c r="V94"/>
      <c r="W94"/>
      <c r="X94"/>
      <c r="Y94"/>
      <c r="Z94"/>
      <c r="AA94"/>
      <c r="AB94"/>
      <c r="AC94"/>
      <c r="AD94"/>
      <c r="AE94"/>
      <c r="AF94"/>
      <c r="AG94"/>
      <c r="AH94"/>
      <c r="AI94"/>
      <c r="AJ94"/>
      <c r="AK94"/>
      <c r="AL94"/>
      <c r="AM94"/>
    </row>
    <row r="95" spans="1:39" s="52" customFormat="1" ht="30" customHeight="1" x14ac:dyDescent="0.25">
      <c r="A95" s="71"/>
      <c r="B95" s="72"/>
      <c r="C95" s="190" t="s">
        <v>408</v>
      </c>
      <c r="D95" s="191">
        <v>37043.660000000003</v>
      </c>
      <c r="E95" s="9" t="s">
        <v>306</v>
      </c>
      <c r="F95" s="192" t="s">
        <v>343</v>
      </c>
      <c r="G95" s="193"/>
      <c r="H95" s="11">
        <v>0</v>
      </c>
      <c r="I95" s="11">
        <f>D95</f>
        <v>37043.660000000003</v>
      </c>
      <c r="J95" s="111"/>
      <c r="K95" s="95"/>
      <c r="L95" s="95"/>
      <c r="M95"/>
      <c r="N95"/>
      <c r="O95"/>
      <c r="P95"/>
      <c r="Q95"/>
      <c r="R95"/>
      <c r="S95"/>
      <c r="T95"/>
      <c r="U95"/>
      <c r="V95"/>
      <c r="W95"/>
      <c r="X95"/>
      <c r="Y95"/>
      <c r="Z95"/>
      <c r="AA95"/>
      <c r="AB95"/>
      <c r="AC95"/>
      <c r="AD95"/>
      <c r="AE95"/>
      <c r="AF95"/>
      <c r="AG95"/>
      <c r="AH95"/>
      <c r="AI95"/>
      <c r="AJ95"/>
      <c r="AK95"/>
      <c r="AL95"/>
      <c r="AM95"/>
    </row>
    <row r="96" spans="1:39" s="52" customFormat="1" ht="30" customHeight="1" x14ac:dyDescent="0.25">
      <c r="A96" s="71"/>
      <c r="B96" s="72"/>
      <c r="C96" s="190" t="s">
        <v>409</v>
      </c>
      <c r="D96" s="191">
        <v>54214.380000000005</v>
      </c>
      <c r="E96" s="9" t="s">
        <v>306</v>
      </c>
      <c r="F96" s="192" t="s">
        <v>308</v>
      </c>
      <c r="G96" s="193"/>
      <c r="H96" s="11">
        <v>0</v>
      </c>
      <c r="I96" s="11">
        <f>D96*0.96</f>
        <v>52045.804800000005</v>
      </c>
      <c r="J96" s="111"/>
      <c r="K96" s="95"/>
      <c r="L96" s="95"/>
      <c r="M96"/>
      <c r="N96"/>
      <c r="O96"/>
      <c r="P96"/>
      <c r="Q96"/>
      <c r="R96"/>
      <c r="S96"/>
      <c r="T96"/>
      <c r="U96"/>
      <c r="V96"/>
      <c r="W96"/>
      <c r="X96"/>
      <c r="Y96"/>
      <c r="Z96"/>
      <c r="AA96"/>
      <c r="AB96"/>
      <c r="AC96"/>
      <c r="AD96"/>
      <c r="AE96"/>
      <c r="AF96"/>
      <c r="AG96"/>
      <c r="AH96"/>
      <c r="AI96"/>
      <c r="AJ96"/>
      <c r="AK96"/>
      <c r="AL96"/>
      <c r="AM96"/>
    </row>
    <row r="97" spans="1:39" s="52" customFormat="1" ht="30" customHeight="1" x14ac:dyDescent="0.25">
      <c r="A97" s="71"/>
      <c r="B97" s="72"/>
      <c r="C97" s="190" t="s">
        <v>410</v>
      </c>
      <c r="D97" s="191">
        <v>968100</v>
      </c>
      <c r="E97" s="9" t="s">
        <v>306</v>
      </c>
      <c r="F97" s="192" t="s">
        <v>345</v>
      </c>
      <c r="G97" s="193"/>
      <c r="H97" s="11">
        <v>0</v>
      </c>
      <c r="I97" s="11">
        <f>D97</f>
        <v>968100</v>
      </c>
      <c r="J97" s="111"/>
      <c r="K97" s="95"/>
      <c r="L97" s="95"/>
      <c r="M97"/>
      <c r="N97"/>
      <c r="O97"/>
      <c r="P97"/>
      <c r="Q97"/>
      <c r="R97"/>
      <c r="S97"/>
      <c r="T97"/>
      <c r="U97"/>
      <c r="V97"/>
      <c r="W97"/>
      <c r="X97"/>
      <c r="Y97"/>
      <c r="Z97"/>
      <c r="AA97"/>
      <c r="AB97"/>
      <c r="AC97"/>
      <c r="AD97"/>
      <c r="AE97"/>
      <c r="AF97"/>
      <c r="AG97"/>
      <c r="AH97"/>
      <c r="AI97"/>
      <c r="AJ97"/>
      <c r="AK97"/>
      <c r="AL97"/>
      <c r="AM97"/>
    </row>
    <row r="98" spans="1:39" s="52" customFormat="1" ht="30" customHeight="1" x14ac:dyDescent="0.25">
      <c r="A98" s="71"/>
      <c r="B98" s="72"/>
      <c r="C98" s="190" t="s">
        <v>407</v>
      </c>
      <c r="D98" s="191">
        <v>77855.14</v>
      </c>
      <c r="E98" s="9" t="s">
        <v>306</v>
      </c>
      <c r="F98" s="386" t="s">
        <v>309</v>
      </c>
      <c r="G98" s="387"/>
      <c r="H98" s="11">
        <v>0</v>
      </c>
      <c r="I98" s="11">
        <f>D98</f>
        <v>77855.14</v>
      </c>
      <c r="J98" s="111"/>
      <c r="K98" s="95"/>
      <c r="L98" s="95"/>
      <c r="M98"/>
      <c r="N98"/>
      <c r="O98"/>
      <c r="P98"/>
      <c r="Q98"/>
      <c r="R98"/>
      <c r="S98"/>
      <c r="T98"/>
      <c r="U98"/>
      <c r="V98"/>
      <c r="W98"/>
      <c r="X98"/>
      <c r="Y98"/>
      <c r="Z98"/>
      <c r="AA98"/>
      <c r="AB98"/>
      <c r="AC98"/>
      <c r="AD98"/>
      <c r="AE98"/>
      <c r="AF98"/>
      <c r="AG98"/>
      <c r="AH98"/>
      <c r="AI98"/>
      <c r="AJ98"/>
      <c r="AK98"/>
      <c r="AL98"/>
      <c r="AM98"/>
    </row>
    <row r="99" spans="1:39" s="52" customFormat="1" ht="30" customHeight="1" x14ac:dyDescent="0.25">
      <c r="A99" s="71"/>
      <c r="B99" s="72"/>
      <c r="C99" s="190" t="s">
        <v>411</v>
      </c>
      <c r="D99" s="191">
        <v>38807.03</v>
      </c>
      <c r="E99" s="9" t="s">
        <v>335</v>
      </c>
      <c r="F99" s="192" t="s">
        <v>312</v>
      </c>
      <c r="G99" s="193"/>
      <c r="H99" s="11">
        <v>0</v>
      </c>
      <c r="I99" s="11">
        <v>0</v>
      </c>
      <c r="J99" s="111"/>
      <c r="K99" s="95"/>
      <c r="L99" s="95"/>
      <c r="M99"/>
      <c r="N99"/>
      <c r="O99"/>
      <c r="P99"/>
      <c r="Q99"/>
      <c r="R99"/>
      <c r="S99"/>
      <c r="T99"/>
      <c r="U99"/>
      <c r="V99"/>
      <c r="W99"/>
      <c r="X99"/>
      <c r="Y99"/>
      <c r="Z99"/>
      <c r="AA99"/>
      <c r="AB99"/>
      <c r="AC99"/>
      <c r="AD99"/>
      <c r="AE99"/>
      <c r="AF99"/>
      <c r="AG99"/>
      <c r="AH99"/>
      <c r="AI99"/>
      <c r="AJ99"/>
      <c r="AK99"/>
      <c r="AL99"/>
      <c r="AM99"/>
    </row>
    <row r="100" spans="1:39" s="52" customFormat="1" ht="30" customHeight="1" x14ac:dyDescent="0.25">
      <c r="A100" s="71"/>
      <c r="B100" s="72"/>
      <c r="C100" s="190" t="s">
        <v>412</v>
      </c>
      <c r="D100" s="191">
        <v>177722.44</v>
      </c>
      <c r="E100" s="9" t="s">
        <v>306</v>
      </c>
      <c r="F100" s="192" t="s">
        <v>346</v>
      </c>
      <c r="G100" s="193"/>
      <c r="H100" s="11">
        <v>0</v>
      </c>
      <c r="I100" s="11">
        <f>D100*0.99</f>
        <v>175945.2156</v>
      </c>
      <c r="J100" s="111"/>
      <c r="K100" s="95"/>
      <c r="L100" s="95"/>
      <c r="M100"/>
      <c r="N100"/>
      <c r="O100"/>
      <c r="P100"/>
      <c r="Q100"/>
      <c r="R100"/>
      <c r="S100"/>
      <c r="T100"/>
      <c r="U100"/>
      <c r="V100"/>
      <c r="W100"/>
      <c r="X100"/>
      <c r="Y100"/>
      <c r="Z100"/>
      <c r="AA100"/>
      <c r="AB100"/>
      <c r="AC100"/>
      <c r="AD100"/>
      <c r="AE100"/>
      <c r="AF100"/>
      <c r="AG100"/>
      <c r="AH100"/>
      <c r="AI100"/>
      <c r="AJ100"/>
      <c r="AK100"/>
      <c r="AL100"/>
      <c r="AM100"/>
    </row>
    <row r="101" spans="1:39" s="52" customFormat="1" ht="30" customHeight="1" x14ac:dyDescent="0.25">
      <c r="A101" s="71"/>
      <c r="B101" s="72"/>
      <c r="C101" s="190" t="s">
        <v>413</v>
      </c>
      <c r="D101" s="191">
        <v>2719.93</v>
      </c>
      <c r="E101" s="9" t="s">
        <v>306</v>
      </c>
      <c r="F101" s="192" t="s">
        <v>353</v>
      </c>
      <c r="G101" s="193"/>
      <c r="H101" s="11">
        <v>0</v>
      </c>
      <c r="I101" s="11">
        <v>0</v>
      </c>
      <c r="J101" s="111"/>
      <c r="K101" s="95"/>
      <c r="L101" s="95"/>
      <c r="M101"/>
      <c r="N101"/>
      <c r="O101"/>
      <c r="P101"/>
      <c r="Q101"/>
      <c r="R101"/>
      <c r="S101"/>
      <c r="T101"/>
      <c r="U101"/>
      <c r="V101"/>
      <c r="W101"/>
      <c r="X101"/>
      <c r="Y101"/>
      <c r="Z101"/>
      <c r="AA101"/>
      <c r="AB101"/>
      <c r="AC101"/>
      <c r="AD101"/>
      <c r="AE101"/>
      <c r="AF101"/>
      <c r="AG101"/>
      <c r="AH101"/>
      <c r="AI101"/>
      <c r="AJ101"/>
      <c r="AK101"/>
      <c r="AL101"/>
      <c r="AM101"/>
    </row>
    <row r="102" spans="1:39" s="52" customFormat="1" ht="30" customHeight="1" x14ac:dyDescent="0.25">
      <c r="A102" s="71"/>
      <c r="B102" s="72"/>
      <c r="C102" s="190" t="s">
        <v>414</v>
      </c>
      <c r="D102" s="191">
        <v>79465.59</v>
      </c>
      <c r="E102" s="9" t="s">
        <v>306</v>
      </c>
      <c r="F102" s="192" t="s">
        <v>308</v>
      </c>
      <c r="G102" s="193"/>
      <c r="H102" s="11">
        <v>0</v>
      </c>
      <c r="I102" s="11">
        <f>D102*0.15</f>
        <v>11919.8385</v>
      </c>
      <c r="J102" s="111"/>
      <c r="K102" s="95"/>
      <c r="L102" s="95"/>
      <c r="M102"/>
      <c r="N102"/>
      <c r="O102"/>
      <c r="P102"/>
      <c r="Q102"/>
      <c r="R102"/>
      <c r="S102"/>
      <c r="T102"/>
      <c r="U102"/>
      <c r="V102"/>
      <c r="W102"/>
      <c r="X102"/>
      <c r="Y102"/>
      <c r="Z102"/>
      <c r="AA102"/>
      <c r="AB102"/>
      <c r="AC102"/>
      <c r="AD102"/>
      <c r="AE102"/>
      <c r="AF102"/>
      <c r="AG102"/>
      <c r="AH102"/>
      <c r="AI102"/>
      <c r="AJ102"/>
      <c r="AK102"/>
      <c r="AL102"/>
      <c r="AM102"/>
    </row>
    <row r="103" spans="1:39" s="52" customFormat="1" ht="30" customHeight="1" x14ac:dyDescent="0.25">
      <c r="A103" s="71"/>
      <c r="B103" s="72"/>
      <c r="C103" s="190" t="s">
        <v>415</v>
      </c>
      <c r="D103" s="191">
        <v>110876.04000000001</v>
      </c>
      <c r="E103" s="9" t="s">
        <v>306</v>
      </c>
      <c r="F103" s="192" t="s">
        <v>312</v>
      </c>
      <c r="G103" s="193"/>
      <c r="H103" s="11">
        <v>0</v>
      </c>
      <c r="I103" s="11">
        <v>0</v>
      </c>
      <c r="J103" s="111"/>
      <c r="K103" s="95"/>
      <c r="L103" s="95"/>
      <c r="M103"/>
      <c r="N103"/>
      <c r="O103"/>
      <c r="P103"/>
      <c r="Q103"/>
      <c r="R103"/>
      <c r="S103"/>
      <c r="T103"/>
      <c r="U103"/>
      <c r="V103"/>
      <c r="W103"/>
      <c r="X103"/>
      <c r="Y103"/>
      <c r="Z103"/>
      <c r="AA103"/>
      <c r="AB103"/>
      <c r="AC103"/>
      <c r="AD103"/>
      <c r="AE103"/>
      <c r="AF103"/>
      <c r="AG103"/>
      <c r="AH103"/>
      <c r="AI103"/>
      <c r="AJ103"/>
      <c r="AK103"/>
      <c r="AL103"/>
      <c r="AM103"/>
    </row>
    <row r="104" spans="1:39" s="52" customFormat="1" ht="30" hidden="1" customHeight="1" x14ac:dyDescent="0.25">
      <c r="A104" s="71"/>
      <c r="B104" s="72"/>
      <c r="C104" s="190" t="s">
        <v>363</v>
      </c>
      <c r="D104" s="191"/>
      <c r="E104" s="9"/>
      <c r="F104" s="192"/>
      <c r="G104" s="193"/>
      <c r="H104" s="11"/>
      <c r="I104" s="11"/>
      <c r="J104" s="111"/>
      <c r="K104" s="95"/>
      <c r="L104" s="95"/>
      <c r="M104"/>
      <c r="N104"/>
      <c r="O104"/>
      <c r="P104"/>
      <c r="Q104"/>
      <c r="R104"/>
      <c r="S104"/>
      <c r="T104"/>
      <c r="U104"/>
      <c r="V104"/>
      <c r="W104"/>
      <c r="X104"/>
      <c r="Y104"/>
      <c r="Z104"/>
      <c r="AA104"/>
      <c r="AB104"/>
      <c r="AC104"/>
      <c r="AD104"/>
      <c r="AE104"/>
      <c r="AF104"/>
      <c r="AG104"/>
      <c r="AH104"/>
      <c r="AI104"/>
      <c r="AJ104"/>
      <c r="AK104"/>
      <c r="AL104"/>
      <c r="AM104"/>
    </row>
    <row r="105" spans="1:39" s="52" customFormat="1" ht="30" customHeight="1" x14ac:dyDescent="0.25">
      <c r="A105" s="71">
        <v>2.6</v>
      </c>
      <c r="B105" s="72" t="s">
        <v>167</v>
      </c>
      <c r="C105" s="190" t="s">
        <v>416</v>
      </c>
      <c r="D105" s="191">
        <v>73368.760000000009</v>
      </c>
      <c r="E105" s="9" t="s">
        <v>338</v>
      </c>
      <c r="F105" s="386" t="s">
        <v>344</v>
      </c>
      <c r="G105" s="387"/>
      <c r="H105" s="11">
        <v>0</v>
      </c>
      <c r="I105" s="11">
        <f>D105*0.99</f>
        <v>72635.072400000005</v>
      </c>
      <c r="J105" s="235"/>
      <c r="K105" s="307"/>
      <c r="L105" s="307"/>
      <c r="M105"/>
      <c r="N105"/>
      <c r="O105"/>
      <c r="P105"/>
      <c r="Q105"/>
      <c r="R105"/>
      <c r="S105"/>
      <c r="T105"/>
      <c r="U105"/>
      <c r="V105"/>
      <c r="W105"/>
      <c r="X105"/>
      <c r="Y105"/>
      <c r="Z105"/>
      <c r="AA105"/>
      <c r="AB105"/>
      <c r="AC105"/>
      <c r="AD105"/>
      <c r="AE105"/>
      <c r="AF105"/>
      <c r="AG105"/>
      <c r="AH105"/>
      <c r="AI105"/>
      <c r="AJ105"/>
      <c r="AK105"/>
      <c r="AL105"/>
      <c r="AM105"/>
    </row>
    <row r="106" spans="1:39" s="52" customFormat="1" ht="30" customHeight="1" x14ac:dyDescent="0.25">
      <c r="A106" s="71"/>
      <c r="B106" s="72"/>
      <c r="C106" s="190" t="s">
        <v>417</v>
      </c>
      <c r="D106" s="191">
        <v>176750</v>
      </c>
      <c r="E106" s="9" t="s">
        <v>338</v>
      </c>
      <c r="F106" s="192" t="s">
        <v>347</v>
      </c>
      <c r="G106" s="193"/>
      <c r="H106" s="11">
        <v>0</v>
      </c>
      <c r="I106" s="11">
        <f>D106*0.99</f>
        <v>174982.5</v>
      </c>
      <c r="J106" s="111"/>
      <c r="K106" s="95"/>
      <c r="L106" s="95"/>
      <c r="M106"/>
      <c r="N106"/>
      <c r="O106"/>
      <c r="P106"/>
      <c r="Q106"/>
      <c r="R106"/>
      <c r="S106"/>
      <c r="T106"/>
      <c r="U106"/>
      <c r="V106"/>
      <c r="W106"/>
      <c r="X106"/>
      <c r="Y106"/>
      <c r="Z106"/>
      <c r="AA106"/>
      <c r="AB106"/>
      <c r="AC106"/>
      <c r="AD106"/>
      <c r="AE106"/>
      <c r="AF106"/>
      <c r="AG106"/>
      <c r="AH106"/>
      <c r="AI106"/>
      <c r="AJ106"/>
      <c r="AK106"/>
      <c r="AL106"/>
      <c r="AM106"/>
    </row>
    <row r="107" spans="1:39" s="52" customFormat="1" ht="30" customHeight="1" x14ac:dyDescent="0.25">
      <c r="A107" s="71"/>
      <c r="B107" s="72"/>
      <c r="C107" s="190" t="s">
        <v>418</v>
      </c>
      <c r="D107" s="191">
        <v>1855.45</v>
      </c>
      <c r="E107" s="9" t="s">
        <v>338</v>
      </c>
      <c r="F107" s="192" t="s">
        <v>308</v>
      </c>
      <c r="G107" s="193"/>
      <c r="H107" s="11">
        <v>0</v>
      </c>
      <c r="I107" s="11">
        <f>D107*0.15</f>
        <v>278.3175</v>
      </c>
      <c r="J107" s="111"/>
      <c r="K107" s="95"/>
      <c r="L107" s="95"/>
      <c r="M107"/>
      <c r="N107"/>
      <c r="O107"/>
      <c r="P107"/>
      <c r="Q107"/>
      <c r="R107"/>
      <c r="S107"/>
      <c r="T107"/>
      <c r="U107"/>
      <c r="V107"/>
      <c r="W107"/>
      <c r="X107"/>
      <c r="Y107"/>
      <c r="Z107"/>
      <c r="AA107"/>
      <c r="AB107"/>
      <c r="AC107"/>
      <c r="AD107"/>
      <c r="AE107"/>
      <c r="AF107"/>
      <c r="AG107"/>
      <c r="AH107"/>
      <c r="AI107"/>
      <c r="AJ107"/>
      <c r="AK107"/>
      <c r="AL107"/>
      <c r="AM107"/>
    </row>
    <row r="108" spans="1:39" s="52" customFormat="1" ht="30" customHeight="1" x14ac:dyDescent="0.25">
      <c r="A108" s="71"/>
      <c r="B108" s="72"/>
      <c r="C108" s="190" t="s">
        <v>419</v>
      </c>
      <c r="D108" s="191">
        <v>1874.4</v>
      </c>
      <c r="E108" s="9" t="s">
        <v>337</v>
      </c>
      <c r="F108" s="192" t="s">
        <v>348</v>
      </c>
      <c r="G108" s="193"/>
      <c r="H108" s="11">
        <v>0</v>
      </c>
      <c r="I108" s="11">
        <f>D108*0.99</f>
        <v>1855.6560000000002</v>
      </c>
      <c r="J108" s="111"/>
      <c r="K108" s="95"/>
      <c r="L108" s="95"/>
      <c r="M108"/>
      <c r="N108"/>
      <c r="O108"/>
      <c r="P108"/>
      <c r="Q108"/>
      <c r="R108"/>
      <c r="S108"/>
      <c r="T108"/>
      <c r="U108"/>
      <c r="V108"/>
      <c r="W108"/>
      <c r="X108"/>
      <c r="Y108"/>
      <c r="Z108"/>
      <c r="AA108"/>
      <c r="AB108"/>
      <c r="AC108"/>
      <c r="AD108"/>
      <c r="AE108"/>
      <c r="AF108"/>
      <c r="AG108"/>
      <c r="AH108"/>
      <c r="AI108"/>
      <c r="AJ108"/>
      <c r="AK108"/>
      <c r="AL108"/>
      <c r="AM108"/>
    </row>
    <row r="109" spans="1:39" s="52" customFormat="1" ht="30" customHeight="1" x14ac:dyDescent="0.25">
      <c r="A109" s="71"/>
      <c r="B109" s="72"/>
      <c r="C109" s="190" t="s">
        <v>420</v>
      </c>
      <c r="D109" s="191">
        <v>909.09</v>
      </c>
      <c r="E109" s="9" t="s">
        <v>337</v>
      </c>
      <c r="F109" s="192" t="s">
        <v>348</v>
      </c>
      <c r="G109" s="193"/>
      <c r="H109" s="11">
        <v>0</v>
      </c>
      <c r="I109" s="11">
        <f>D109*0.99</f>
        <v>899.9991</v>
      </c>
      <c r="J109" s="111"/>
      <c r="K109" s="95"/>
      <c r="L109" s="95"/>
      <c r="M109"/>
      <c r="N109"/>
      <c r="O109"/>
      <c r="P109"/>
      <c r="Q109"/>
      <c r="R109"/>
      <c r="S109"/>
      <c r="T109"/>
      <c r="U109"/>
      <c r="V109"/>
      <c r="W109"/>
      <c r="X109"/>
      <c r="Y109"/>
      <c r="Z109"/>
      <c r="AA109"/>
      <c r="AB109"/>
      <c r="AC109"/>
      <c r="AD109"/>
      <c r="AE109"/>
      <c r="AF109"/>
      <c r="AG109"/>
      <c r="AH109"/>
      <c r="AI109"/>
      <c r="AJ109"/>
      <c r="AK109"/>
      <c r="AL109"/>
      <c r="AM109"/>
    </row>
    <row r="110" spans="1:39" s="52" customFormat="1" ht="30" hidden="1" customHeight="1" x14ac:dyDescent="0.25">
      <c r="A110" s="71"/>
      <c r="B110" s="72"/>
      <c r="C110" s="190"/>
      <c r="D110" s="191"/>
      <c r="E110" s="9"/>
      <c r="F110" s="192"/>
      <c r="G110" s="193"/>
      <c r="H110" s="11">
        <v>0</v>
      </c>
      <c r="I110" s="11"/>
      <c r="J110" s="111"/>
      <c r="K110" s="95"/>
      <c r="L110" s="95"/>
      <c r="M110"/>
      <c r="N110"/>
      <c r="O110"/>
      <c r="P110"/>
      <c r="Q110"/>
      <c r="R110"/>
      <c r="S110"/>
      <c r="T110"/>
      <c r="U110"/>
      <c r="V110"/>
      <c r="W110"/>
      <c r="X110"/>
      <c r="Y110"/>
      <c r="Z110"/>
      <c r="AA110"/>
      <c r="AB110"/>
      <c r="AC110"/>
      <c r="AD110"/>
      <c r="AE110"/>
      <c r="AF110"/>
      <c r="AG110"/>
      <c r="AH110"/>
      <c r="AI110"/>
      <c r="AJ110"/>
      <c r="AK110"/>
      <c r="AL110"/>
      <c r="AM110"/>
    </row>
    <row r="111" spans="1:39" s="52" customFormat="1" ht="30" customHeight="1" x14ac:dyDescent="0.25">
      <c r="A111" s="71">
        <v>2.7</v>
      </c>
      <c r="B111" s="72" t="s">
        <v>168</v>
      </c>
      <c r="C111" s="190" t="s">
        <v>421</v>
      </c>
      <c r="D111" s="191">
        <v>103688.5</v>
      </c>
      <c r="E111" s="9" t="s">
        <v>337</v>
      </c>
      <c r="F111" s="386" t="s">
        <v>309</v>
      </c>
      <c r="G111" s="387"/>
      <c r="H111" s="11">
        <v>0</v>
      </c>
      <c r="I111" s="11">
        <f>D111</f>
        <v>103688.5</v>
      </c>
      <c r="J111" s="235"/>
      <c r="K111" s="307"/>
      <c r="L111" s="307"/>
      <c r="M111"/>
      <c r="N111"/>
      <c r="O111"/>
      <c r="P111"/>
      <c r="Q111"/>
      <c r="R111"/>
      <c r="S111"/>
      <c r="T111"/>
      <c r="U111"/>
      <c r="V111"/>
      <c r="W111"/>
      <c r="X111"/>
      <c r="Y111"/>
      <c r="Z111"/>
      <c r="AA111"/>
      <c r="AB111"/>
      <c r="AC111"/>
      <c r="AD111"/>
      <c r="AE111"/>
      <c r="AF111"/>
      <c r="AG111"/>
      <c r="AH111"/>
      <c r="AI111"/>
      <c r="AJ111"/>
      <c r="AK111"/>
      <c r="AL111"/>
      <c r="AM111"/>
    </row>
    <row r="112" spans="1:39" s="52" customFormat="1" ht="30" customHeight="1" x14ac:dyDescent="0.25">
      <c r="A112" s="71"/>
      <c r="B112" s="72"/>
      <c r="C112" s="190" t="s">
        <v>422</v>
      </c>
      <c r="D112" s="191">
        <v>121936.61</v>
      </c>
      <c r="E112" s="9" t="s">
        <v>337</v>
      </c>
      <c r="F112" s="192" t="s">
        <v>312</v>
      </c>
      <c r="G112" s="193"/>
      <c r="H112" s="11">
        <v>0</v>
      </c>
      <c r="I112" s="11">
        <v>0</v>
      </c>
      <c r="J112" s="111"/>
      <c r="K112" s="95"/>
      <c r="L112" s="95"/>
      <c r="M112"/>
      <c r="N112"/>
      <c r="O112"/>
      <c r="P112"/>
      <c r="Q112"/>
      <c r="R112"/>
      <c r="S112"/>
      <c r="T112"/>
      <c r="U112"/>
      <c r="V112"/>
      <c r="W112"/>
      <c r="X112"/>
      <c r="Y112"/>
      <c r="Z112"/>
      <c r="AA112"/>
      <c r="AB112"/>
      <c r="AC112"/>
      <c r="AD112"/>
      <c r="AE112"/>
      <c r="AF112"/>
      <c r="AG112"/>
      <c r="AH112"/>
      <c r="AI112"/>
      <c r="AJ112"/>
      <c r="AK112"/>
      <c r="AL112"/>
      <c r="AM112"/>
    </row>
    <row r="113" spans="1:39" s="52" customFormat="1" ht="30" customHeight="1" x14ac:dyDescent="0.25">
      <c r="A113" s="71"/>
      <c r="B113" s="72"/>
      <c r="C113" s="190" t="s">
        <v>423</v>
      </c>
      <c r="D113" s="191">
        <v>4651.32</v>
      </c>
      <c r="E113" s="9" t="s">
        <v>306</v>
      </c>
      <c r="F113" s="192" t="s">
        <v>312</v>
      </c>
      <c r="G113" s="193"/>
      <c r="H113" s="11">
        <v>0</v>
      </c>
      <c r="I113" s="11">
        <v>0</v>
      </c>
      <c r="J113" s="111"/>
      <c r="K113" s="95"/>
      <c r="L113" s="95"/>
      <c r="M113"/>
      <c r="N113"/>
      <c r="O113"/>
      <c r="P113"/>
      <c r="Q113"/>
      <c r="R113"/>
      <c r="S113"/>
      <c r="T113"/>
      <c r="U113"/>
      <c r="V113"/>
      <c r="W113"/>
      <c r="X113"/>
      <c r="Y113"/>
      <c r="Z113"/>
      <c r="AA113"/>
      <c r="AB113"/>
      <c r="AC113"/>
      <c r="AD113"/>
      <c r="AE113"/>
      <c r="AF113"/>
      <c r="AG113"/>
      <c r="AH113"/>
      <c r="AI113"/>
      <c r="AJ113"/>
      <c r="AK113"/>
      <c r="AL113"/>
      <c r="AM113"/>
    </row>
    <row r="114" spans="1:39" s="52" customFormat="1" ht="30" customHeight="1" x14ac:dyDescent="0.25">
      <c r="A114" s="71"/>
      <c r="B114" s="72"/>
      <c r="C114" s="190" t="s">
        <v>423</v>
      </c>
      <c r="D114" s="191">
        <v>11736.9</v>
      </c>
      <c r="E114" s="9" t="s">
        <v>306</v>
      </c>
      <c r="F114" s="192" t="s">
        <v>312</v>
      </c>
      <c r="G114" s="193"/>
      <c r="H114" s="11">
        <v>0</v>
      </c>
      <c r="I114" s="11">
        <v>0</v>
      </c>
      <c r="J114" s="111"/>
      <c r="K114" s="95"/>
      <c r="L114" s="95"/>
      <c r="M114"/>
      <c r="N114"/>
      <c r="O114"/>
      <c r="P114"/>
      <c r="Q114"/>
      <c r="R114"/>
      <c r="S114"/>
      <c r="T114"/>
      <c r="U114"/>
      <c r="V114"/>
      <c r="W114"/>
      <c r="X114"/>
      <c r="Y114"/>
      <c r="Z114"/>
      <c r="AA114"/>
      <c r="AB114"/>
      <c r="AC114"/>
      <c r="AD114"/>
      <c r="AE114"/>
      <c r="AF114"/>
      <c r="AG114"/>
      <c r="AH114"/>
      <c r="AI114"/>
      <c r="AJ114"/>
      <c r="AK114"/>
      <c r="AL114"/>
      <c r="AM114"/>
    </row>
    <row r="115" spans="1:39" s="52" customFormat="1" ht="30" customHeight="1" x14ac:dyDescent="0.25">
      <c r="A115" s="71"/>
      <c r="B115" s="72"/>
      <c r="C115" s="190" t="s">
        <v>424</v>
      </c>
      <c r="D115" s="191">
        <v>195288.98</v>
      </c>
      <c r="E115" s="9" t="s">
        <v>337</v>
      </c>
      <c r="F115" s="192" t="s">
        <v>349</v>
      </c>
      <c r="G115" s="193"/>
      <c r="H115" s="11">
        <v>0</v>
      </c>
      <c r="I115" s="11">
        <f>D115*0.99</f>
        <v>193336.09020000001</v>
      </c>
      <c r="J115" s="111"/>
      <c r="K115" s="95"/>
      <c r="L115" s="95"/>
      <c r="M115"/>
      <c r="N115"/>
      <c r="O115"/>
      <c r="P115"/>
      <c r="Q115"/>
      <c r="R115"/>
      <c r="S115"/>
      <c r="T115"/>
      <c r="U115"/>
      <c r="V115"/>
      <c r="W115"/>
      <c r="X115"/>
      <c r="Y115"/>
      <c r="Z115"/>
      <c r="AA115"/>
      <c r="AB115"/>
      <c r="AC115"/>
      <c r="AD115"/>
      <c r="AE115"/>
      <c r="AF115"/>
      <c r="AG115"/>
      <c r="AH115"/>
      <c r="AI115"/>
      <c r="AJ115"/>
      <c r="AK115"/>
      <c r="AL115"/>
      <c r="AM115"/>
    </row>
    <row r="116" spans="1:39" s="52" customFormat="1" ht="30" customHeight="1" x14ac:dyDescent="0.25">
      <c r="A116" s="71"/>
      <c r="B116" s="72"/>
      <c r="C116" s="190" t="s">
        <v>424</v>
      </c>
      <c r="D116" s="191">
        <v>9122.6299999999992</v>
      </c>
      <c r="E116" s="9" t="s">
        <v>337</v>
      </c>
      <c r="F116" s="192" t="s">
        <v>349</v>
      </c>
      <c r="G116" s="193"/>
      <c r="H116" s="11">
        <v>0</v>
      </c>
      <c r="I116" s="11">
        <f t="shared" ref="I116:I117" si="2">D116*0.99</f>
        <v>9031.4036999999989</v>
      </c>
      <c r="J116" s="111"/>
      <c r="K116" s="95"/>
      <c r="L116" s="95"/>
      <c r="M116"/>
      <c r="N116"/>
      <c r="O116"/>
      <c r="P116"/>
      <c r="Q116"/>
      <c r="R116"/>
      <c r="S116"/>
      <c r="T116"/>
      <c r="U116"/>
      <c r="V116"/>
      <c r="W116"/>
      <c r="X116"/>
      <c r="Y116"/>
      <c r="Z116"/>
      <c r="AA116"/>
      <c r="AB116"/>
      <c r="AC116"/>
      <c r="AD116"/>
      <c r="AE116"/>
      <c r="AF116"/>
      <c r="AG116"/>
      <c r="AH116"/>
      <c r="AI116"/>
      <c r="AJ116"/>
      <c r="AK116"/>
      <c r="AL116"/>
      <c r="AM116"/>
    </row>
    <row r="117" spans="1:39" s="52" customFormat="1" ht="30" customHeight="1" x14ac:dyDescent="0.25">
      <c r="A117" s="71"/>
      <c r="B117" s="72"/>
      <c r="C117" s="190" t="s">
        <v>425</v>
      </c>
      <c r="D117" s="191">
        <v>173057.63</v>
      </c>
      <c r="E117" s="9" t="s">
        <v>306</v>
      </c>
      <c r="F117" s="192" t="s">
        <v>349</v>
      </c>
      <c r="G117" s="193"/>
      <c r="H117" s="11">
        <v>0</v>
      </c>
      <c r="I117" s="11">
        <f t="shared" si="2"/>
        <v>171327.05369999999</v>
      </c>
      <c r="J117" s="111"/>
      <c r="K117" s="95"/>
      <c r="L117" s="95"/>
      <c r="M117"/>
      <c r="N117"/>
      <c r="O117"/>
      <c r="P117"/>
      <c r="Q117"/>
      <c r="R117"/>
      <c r="S117"/>
      <c r="T117"/>
      <c r="U117"/>
      <c r="V117"/>
      <c r="W117"/>
      <c r="X117"/>
      <c r="Y117"/>
      <c r="Z117"/>
      <c r="AA117"/>
      <c r="AB117"/>
      <c r="AC117"/>
      <c r="AD117"/>
      <c r="AE117"/>
      <c r="AF117"/>
      <c r="AG117"/>
      <c r="AH117"/>
      <c r="AI117"/>
      <c r="AJ117"/>
      <c r="AK117"/>
      <c r="AL117"/>
      <c r="AM117"/>
    </row>
    <row r="118" spans="1:39" s="52" customFormat="1" ht="30" customHeight="1" x14ac:dyDescent="0.25">
      <c r="A118" s="71"/>
      <c r="B118" s="72"/>
      <c r="C118" s="190" t="s">
        <v>426</v>
      </c>
      <c r="D118" s="191">
        <v>113356.72</v>
      </c>
      <c r="E118" s="9" t="s">
        <v>306</v>
      </c>
      <c r="F118" s="192" t="s">
        <v>308</v>
      </c>
      <c r="G118" s="193"/>
      <c r="H118" s="11">
        <v>0</v>
      </c>
      <c r="I118" s="11">
        <f>D118*0.15</f>
        <v>17003.507999999998</v>
      </c>
      <c r="J118" s="111"/>
      <c r="K118" s="95"/>
      <c r="L118" s="95"/>
      <c r="M118"/>
      <c r="N118"/>
      <c r="O118"/>
      <c r="P118"/>
      <c r="Q118"/>
      <c r="R118"/>
      <c r="S118"/>
      <c r="T118"/>
      <c r="U118"/>
      <c r="V118"/>
      <c r="W118"/>
      <c r="X118"/>
      <c r="Y118"/>
      <c r="Z118"/>
      <c r="AA118"/>
      <c r="AB118"/>
      <c r="AC118"/>
      <c r="AD118"/>
      <c r="AE118"/>
      <c r="AF118"/>
      <c r="AG118"/>
      <c r="AH118"/>
      <c r="AI118"/>
      <c r="AJ118"/>
      <c r="AK118"/>
      <c r="AL118"/>
      <c r="AM118"/>
    </row>
    <row r="119" spans="1:39" s="52" customFormat="1" ht="30" customHeight="1" x14ac:dyDescent="0.25">
      <c r="A119" s="71"/>
      <c r="B119" s="72"/>
      <c r="C119" s="190" t="s">
        <v>427</v>
      </c>
      <c r="D119" s="191">
        <v>22907.93</v>
      </c>
      <c r="E119" s="9" t="s">
        <v>306</v>
      </c>
      <c r="F119" s="192" t="s">
        <v>343</v>
      </c>
      <c r="G119" s="193"/>
      <c r="H119" s="11">
        <v>0</v>
      </c>
      <c r="I119" s="11">
        <f>D119</f>
        <v>22907.93</v>
      </c>
      <c r="J119" s="111"/>
      <c r="K119" s="95"/>
      <c r="L119" s="95"/>
      <c r="M119"/>
      <c r="N119"/>
      <c r="O119"/>
      <c r="P119"/>
      <c r="Q119"/>
      <c r="R119"/>
      <c r="S119"/>
      <c r="T119"/>
      <c r="U119"/>
      <c r="V119"/>
      <c r="W119"/>
      <c r="X119"/>
      <c r="Y119"/>
      <c r="Z119"/>
      <c r="AA119"/>
      <c r="AB119"/>
      <c r="AC119"/>
      <c r="AD119"/>
      <c r="AE119"/>
      <c r="AF119"/>
      <c r="AG119"/>
      <c r="AH119"/>
      <c r="AI119"/>
      <c r="AJ119"/>
      <c r="AK119"/>
      <c r="AL119"/>
      <c r="AM119"/>
    </row>
    <row r="120" spans="1:39" s="52" customFormat="1" ht="30" customHeight="1" x14ac:dyDescent="0.25">
      <c r="A120" s="71"/>
      <c r="B120" s="72"/>
      <c r="C120" s="190" t="s">
        <v>427</v>
      </c>
      <c r="D120" s="191">
        <v>15271.95</v>
      </c>
      <c r="E120" s="9" t="s">
        <v>306</v>
      </c>
      <c r="F120" s="192" t="s">
        <v>343</v>
      </c>
      <c r="G120" s="193"/>
      <c r="H120" s="11">
        <v>0</v>
      </c>
      <c r="I120" s="11">
        <f>D120</f>
        <v>15271.95</v>
      </c>
      <c r="J120" s="111"/>
      <c r="K120" s="95"/>
      <c r="L120" s="95"/>
      <c r="M120"/>
      <c r="N120"/>
      <c r="O120"/>
      <c r="P120"/>
      <c r="Q120"/>
      <c r="R120"/>
      <c r="S120"/>
      <c r="T120"/>
      <c r="U120"/>
      <c r="V120"/>
      <c r="W120"/>
      <c r="X120"/>
      <c r="Y120"/>
      <c r="Z120"/>
      <c r="AA120"/>
      <c r="AB120"/>
      <c r="AC120"/>
      <c r="AD120"/>
      <c r="AE120"/>
      <c r="AF120"/>
      <c r="AG120"/>
      <c r="AH120"/>
      <c r="AI120"/>
      <c r="AJ120"/>
      <c r="AK120"/>
      <c r="AL120"/>
      <c r="AM120"/>
    </row>
    <row r="121" spans="1:39" s="52" customFormat="1" ht="30" customHeight="1" x14ac:dyDescent="0.25">
      <c r="A121" s="71"/>
      <c r="B121" s="72"/>
      <c r="C121" s="190" t="s">
        <v>428</v>
      </c>
      <c r="D121" s="191">
        <v>43799.75</v>
      </c>
      <c r="E121" s="9" t="s">
        <v>306</v>
      </c>
      <c r="F121" s="192" t="s">
        <v>312</v>
      </c>
      <c r="G121" s="193"/>
      <c r="H121" s="11">
        <v>0</v>
      </c>
      <c r="I121" s="11">
        <v>0</v>
      </c>
      <c r="J121" s="111"/>
      <c r="K121" s="95"/>
      <c r="L121" s="95"/>
      <c r="M121"/>
      <c r="N121"/>
      <c r="O121"/>
      <c r="P121"/>
      <c r="Q121"/>
      <c r="R121"/>
      <c r="S121"/>
      <c r="T121"/>
      <c r="U121"/>
      <c r="V121"/>
      <c r="W121"/>
      <c r="X121"/>
      <c r="Y121"/>
      <c r="Z121"/>
      <c r="AA121"/>
      <c r="AB121"/>
      <c r="AC121"/>
      <c r="AD121"/>
      <c r="AE121"/>
      <c r="AF121"/>
      <c r="AG121"/>
      <c r="AH121"/>
      <c r="AI121"/>
      <c r="AJ121"/>
      <c r="AK121"/>
      <c r="AL121"/>
      <c r="AM121"/>
    </row>
    <row r="122" spans="1:39" s="52" customFormat="1" ht="30" hidden="1" customHeight="1" x14ac:dyDescent="0.25">
      <c r="A122" s="71"/>
      <c r="B122" s="72"/>
      <c r="C122" s="190"/>
      <c r="D122" s="191"/>
      <c r="E122" s="9"/>
      <c r="F122" s="192"/>
      <c r="G122" s="193"/>
      <c r="H122" s="11"/>
      <c r="I122" s="11"/>
      <c r="J122" s="111"/>
      <c r="K122" s="95"/>
      <c r="L122" s="95"/>
      <c r="M122"/>
      <c r="N122"/>
      <c r="O122"/>
      <c r="P122"/>
      <c r="Q122"/>
      <c r="R122"/>
      <c r="S122"/>
      <c r="T122"/>
      <c r="U122"/>
      <c r="V122"/>
      <c r="W122"/>
      <c r="X122"/>
      <c r="Y122"/>
      <c r="Z122"/>
      <c r="AA122"/>
      <c r="AB122"/>
      <c r="AC122"/>
      <c r="AD122"/>
      <c r="AE122"/>
      <c r="AF122"/>
      <c r="AG122"/>
      <c r="AH122"/>
      <c r="AI122"/>
      <c r="AJ122"/>
      <c r="AK122"/>
      <c r="AL122"/>
      <c r="AM122"/>
    </row>
    <row r="123" spans="1:39" s="52" customFormat="1" ht="30" customHeight="1" x14ac:dyDescent="0.25">
      <c r="A123" s="71">
        <v>2.8</v>
      </c>
      <c r="B123" s="72" t="s">
        <v>169</v>
      </c>
      <c r="C123" s="190" t="s">
        <v>430</v>
      </c>
      <c r="D123" s="191">
        <v>1636.8</v>
      </c>
      <c r="E123" s="9" t="s">
        <v>337</v>
      </c>
      <c r="F123" s="386" t="s">
        <v>352</v>
      </c>
      <c r="G123" s="387"/>
      <c r="H123" s="11">
        <v>0</v>
      </c>
      <c r="I123" s="11">
        <f>D123*0.8</f>
        <v>1309.44</v>
      </c>
      <c r="J123" s="235"/>
      <c r="K123" s="307"/>
      <c r="L123" s="307"/>
      <c r="M123"/>
      <c r="N123"/>
      <c r="O123"/>
      <c r="P123"/>
      <c r="Q123"/>
      <c r="R123"/>
      <c r="S123"/>
      <c r="T123"/>
      <c r="U123"/>
      <c r="V123"/>
      <c r="W123"/>
      <c r="X123"/>
      <c r="Y123"/>
      <c r="Z123"/>
      <c r="AA123"/>
      <c r="AB123"/>
      <c r="AC123"/>
      <c r="AD123"/>
      <c r="AE123"/>
      <c r="AF123"/>
      <c r="AG123"/>
      <c r="AH123"/>
      <c r="AI123"/>
      <c r="AJ123"/>
      <c r="AK123"/>
      <c r="AL123"/>
      <c r="AM123"/>
    </row>
    <row r="124" spans="1:39" s="52" customFormat="1" ht="30" customHeight="1" x14ac:dyDescent="0.25">
      <c r="A124" s="71"/>
      <c r="B124" s="72"/>
      <c r="C124" s="190" t="s">
        <v>431</v>
      </c>
      <c r="D124" s="191">
        <v>13158.6</v>
      </c>
      <c r="E124" s="9" t="s">
        <v>337</v>
      </c>
      <c r="F124" s="192" t="s">
        <v>351</v>
      </c>
      <c r="G124" s="193"/>
      <c r="H124" s="11">
        <v>0</v>
      </c>
      <c r="I124" s="11">
        <v>0</v>
      </c>
      <c r="J124" s="111"/>
      <c r="K124" s="95"/>
      <c r="L124" s="95"/>
      <c r="M124"/>
      <c r="N124"/>
      <c r="O124"/>
      <c r="P124"/>
      <c r="Q124"/>
      <c r="R124"/>
      <c r="S124"/>
      <c r="T124"/>
      <c r="U124"/>
      <c r="V124"/>
      <c r="W124"/>
      <c r="X124"/>
      <c r="Y124"/>
      <c r="Z124"/>
      <c r="AA124"/>
      <c r="AB124"/>
      <c r="AC124"/>
      <c r="AD124"/>
      <c r="AE124"/>
      <c r="AF124"/>
      <c r="AG124"/>
      <c r="AH124"/>
      <c r="AI124"/>
      <c r="AJ124"/>
      <c r="AK124"/>
      <c r="AL124"/>
      <c r="AM124"/>
    </row>
    <row r="125" spans="1:39" s="52" customFormat="1" ht="30" customHeight="1" x14ac:dyDescent="0.25">
      <c r="A125" s="71"/>
      <c r="B125" s="72"/>
      <c r="C125" s="190" t="s">
        <v>432</v>
      </c>
      <c r="D125" s="191">
        <v>4428.1000000000004</v>
      </c>
      <c r="E125" s="9" t="s">
        <v>337</v>
      </c>
      <c r="F125" s="192" t="s">
        <v>350</v>
      </c>
      <c r="G125" s="193"/>
      <c r="H125" s="11">
        <v>0</v>
      </c>
      <c r="I125" s="11">
        <f>D125*0.9</f>
        <v>3985.2900000000004</v>
      </c>
      <c r="J125" s="111"/>
      <c r="K125" s="95"/>
      <c r="L125" s="95"/>
      <c r="M125"/>
      <c r="N125"/>
      <c r="O125"/>
      <c r="P125"/>
      <c r="Q125"/>
      <c r="R125"/>
      <c r="S125"/>
      <c r="T125"/>
      <c r="U125"/>
      <c r="V125"/>
      <c r="W125"/>
      <c r="X125"/>
      <c r="Y125"/>
      <c r="Z125"/>
      <c r="AA125"/>
      <c r="AB125"/>
      <c r="AC125"/>
      <c r="AD125"/>
      <c r="AE125"/>
      <c r="AF125"/>
      <c r="AG125"/>
      <c r="AH125"/>
      <c r="AI125"/>
      <c r="AJ125"/>
      <c r="AK125"/>
      <c r="AL125"/>
      <c r="AM125"/>
    </row>
    <row r="126" spans="1:39" s="52" customFormat="1" ht="30" customHeight="1" x14ac:dyDescent="0.25">
      <c r="A126" s="71"/>
      <c r="B126" s="72"/>
      <c r="C126" s="190" t="s">
        <v>431</v>
      </c>
      <c r="D126" s="191">
        <v>3766.88</v>
      </c>
      <c r="E126" s="9" t="s">
        <v>337</v>
      </c>
      <c r="F126" s="192" t="s">
        <v>351</v>
      </c>
      <c r="G126" s="193"/>
      <c r="H126" s="11">
        <v>0</v>
      </c>
      <c r="I126" s="11">
        <v>0</v>
      </c>
      <c r="J126" s="111"/>
      <c r="K126" s="95"/>
      <c r="L126" s="95"/>
      <c r="M126"/>
      <c r="N126"/>
      <c r="O126"/>
      <c r="P126"/>
      <c r="Q126"/>
      <c r="R126"/>
      <c r="S126"/>
      <c r="T126"/>
      <c r="U126"/>
      <c r="V126"/>
      <c r="W126"/>
      <c r="X126"/>
      <c r="Y126"/>
      <c r="Z126"/>
      <c r="AA126"/>
      <c r="AB126"/>
      <c r="AC126"/>
      <c r="AD126"/>
      <c r="AE126"/>
      <c r="AF126"/>
      <c r="AG126"/>
      <c r="AH126"/>
      <c r="AI126"/>
      <c r="AJ126"/>
      <c r="AK126"/>
      <c r="AL126"/>
      <c r="AM126"/>
    </row>
    <row r="127" spans="1:39" s="52" customFormat="1" ht="30" hidden="1" customHeight="1" x14ac:dyDescent="0.25">
      <c r="A127" s="71"/>
      <c r="B127" s="72"/>
      <c r="C127" s="190"/>
      <c r="D127" s="191"/>
      <c r="E127" s="9"/>
      <c r="F127" s="192"/>
      <c r="G127" s="193"/>
      <c r="H127" s="11"/>
      <c r="I127" s="11"/>
      <c r="J127" s="111"/>
      <c r="K127" s="95"/>
      <c r="L127" s="95"/>
      <c r="M127"/>
      <c r="N127"/>
      <c r="O127"/>
      <c r="P127"/>
      <c r="Q127"/>
      <c r="R127"/>
      <c r="S127"/>
      <c r="T127"/>
      <c r="U127"/>
      <c r="V127"/>
      <c r="W127"/>
      <c r="X127"/>
      <c r="Y127"/>
      <c r="Z127"/>
      <c r="AA127"/>
      <c r="AB127"/>
      <c r="AC127"/>
      <c r="AD127"/>
      <c r="AE127"/>
      <c r="AF127"/>
      <c r="AG127"/>
      <c r="AH127"/>
      <c r="AI127"/>
      <c r="AJ127"/>
      <c r="AK127"/>
      <c r="AL127"/>
      <c r="AM127"/>
    </row>
    <row r="128" spans="1:39" s="52" customFormat="1" ht="30" customHeight="1" x14ac:dyDescent="0.25">
      <c r="A128" s="71">
        <v>3</v>
      </c>
      <c r="B128" s="72" t="s">
        <v>170</v>
      </c>
      <c r="C128" s="190" t="s">
        <v>433</v>
      </c>
      <c r="D128" s="191">
        <v>25463.129999999997</v>
      </c>
      <c r="E128" s="9" t="s">
        <v>339</v>
      </c>
      <c r="F128" s="386" t="s">
        <v>345</v>
      </c>
      <c r="G128" s="387"/>
      <c r="H128" s="11">
        <v>0</v>
      </c>
      <c r="I128" s="11">
        <f>D128</f>
        <v>25463.129999999997</v>
      </c>
      <c r="J128" s="235"/>
      <c r="K128" s="307"/>
      <c r="L128" s="307"/>
      <c r="M128"/>
      <c r="N128"/>
      <c r="O128"/>
      <c r="P128"/>
      <c r="Q128"/>
      <c r="R128"/>
      <c r="S128"/>
      <c r="T128"/>
      <c r="U128"/>
      <c r="V128"/>
      <c r="W128"/>
      <c r="X128"/>
      <c r="Y128"/>
      <c r="Z128"/>
      <c r="AA128"/>
      <c r="AB128"/>
      <c r="AC128"/>
      <c r="AD128"/>
      <c r="AE128"/>
      <c r="AF128"/>
      <c r="AG128"/>
      <c r="AH128"/>
      <c r="AI128"/>
      <c r="AJ128"/>
      <c r="AK128"/>
      <c r="AL128"/>
      <c r="AM128"/>
    </row>
    <row r="129" spans="1:39" s="52" customFormat="1" ht="30" customHeight="1" x14ac:dyDescent="0.25">
      <c r="A129" s="71"/>
      <c r="B129" s="72"/>
      <c r="C129" s="190" t="s">
        <v>434</v>
      </c>
      <c r="D129" s="191">
        <v>1300</v>
      </c>
      <c r="E129" s="9" t="s">
        <v>339</v>
      </c>
      <c r="F129" s="192" t="s">
        <v>350</v>
      </c>
      <c r="G129" s="193"/>
      <c r="H129" s="11">
        <v>0</v>
      </c>
      <c r="I129" s="11">
        <f>D129*0.9</f>
        <v>1170</v>
      </c>
      <c r="J129" s="111"/>
      <c r="K129" s="95"/>
      <c r="L129" s="95"/>
      <c r="M129"/>
      <c r="N129"/>
      <c r="O129"/>
      <c r="P129"/>
      <c r="Q129"/>
      <c r="R129"/>
      <c r="S129"/>
      <c r="T129"/>
      <c r="U129"/>
      <c r="V129"/>
      <c r="W129"/>
      <c r="X129"/>
      <c r="Y129"/>
      <c r="Z129"/>
      <c r="AA129"/>
      <c r="AB129"/>
      <c r="AC129"/>
      <c r="AD129"/>
      <c r="AE129"/>
      <c r="AF129"/>
      <c r="AG129"/>
      <c r="AH129"/>
      <c r="AI129"/>
      <c r="AJ129"/>
      <c r="AK129"/>
      <c r="AL129"/>
      <c r="AM129"/>
    </row>
    <row r="130" spans="1:39" s="52" customFormat="1" ht="30" customHeight="1" x14ac:dyDescent="0.25">
      <c r="A130" s="71"/>
      <c r="B130" s="72"/>
      <c r="C130" s="190" t="s">
        <v>435</v>
      </c>
      <c r="D130" s="191">
        <v>2117.02</v>
      </c>
      <c r="E130" s="9" t="s">
        <v>339</v>
      </c>
      <c r="F130" s="192" t="s">
        <v>312</v>
      </c>
      <c r="G130" s="193"/>
      <c r="H130" s="11">
        <v>0</v>
      </c>
      <c r="I130" s="11">
        <v>0</v>
      </c>
      <c r="J130" s="111"/>
      <c r="K130" s="95"/>
      <c r="L130" s="95"/>
      <c r="M130"/>
      <c r="N130"/>
      <c r="O130"/>
      <c r="P130"/>
      <c r="Q130"/>
      <c r="R130"/>
      <c r="S130"/>
      <c r="T130"/>
      <c r="U130"/>
      <c r="V130"/>
      <c r="W130"/>
      <c r="X130"/>
      <c r="Y130"/>
      <c r="Z130"/>
      <c r="AA130"/>
      <c r="AB130"/>
      <c r="AC130"/>
      <c r="AD130"/>
      <c r="AE130"/>
      <c r="AF130"/>
      <c r="AG130"/>
      <c r="AH130"/>
      <c r="AI130"/>
      <c r="AJ130"/>
      <c r="AK130"/>
      <c r="AL130"/>
      <c r="AM130"/>
    </row>
    <row r="131" spans="1:39" s="52" customFormat="1" ht="30" customHeight="1" x14ac:dyDescent="0.25">
      <c r="A131" s="71"/>
      <c r="B131" s="194"/>
      <c r="C131" s="190" t="s">
        <v>453</v>
      </c>
      <c r="D131" s="191">
        <v>2597</v>
      </c>
      <c r="E131" s="9" t="s">
        <v>339</v>
      </c>
      <c r="F131" s="192" t="s">
        <v>312</v>
      </c>
      <c r="G131" s="193"/>
      <c r="H131" s="11">
        <v>0</v>
      </c>
      <c r="I131" s="11">
        <v>0</v>
      </c>
      <c r="J131" s="111"/>
      <c r="K131" s="95"/>
      <c r="L131" s="95"/>
      <c r="M131"/>
      <c r="N131"/>
      <c r="O131"/>
      <c r="P131"/>
      <c r="Q131"/>
      <c r="R131"/>
      <c r="S131"/>
      <c r="T131"/>
      <c r="U131"/>
      <c r="V131"/>
      <c r="W131"/>
      <c r="X131"/>
      <c r="Y131"/>
      <c r="Z131"/>
      <c r="AA131"/>
      <c r="AB131"/>
      <c r="AC131"/>
      <c r="AD131"/>
      <c r="AE131"/>
      <c r="AF131"/>
      <c r="AG131"/>
      <c r="AH131"/>
      <c r="AI131"/>
      <c r="AJ131"/>
      <c r="AK131"/>
      <c r="AL131"/>
      <c r="AM131"/>
    </row>
    <row r="132" spans="1:39" s="52" customFormat="1" ht="30" customHeight="1" x14ac:dyDescent="0.25">
      <c r="A132" s="71"/>
      <c r="B132" s="194"/>
      <c r="C132" s="190" t="s">
        <v>429</v>
      </c>
      <c r="D132" s="191">
        <v>132.80000000000001</v>
      </c>
      <c r="E132" s="9" t="s">
        <v>339</v>
      </c>
      <c r="F132" s="192" t="s">
        <v>312</v>
      </c>
      <c r="G132" s="193"/>
      <c r="H132" s="11">
        <v>0</v>
      </c>
      <c r="I132" s="11">
        <v>0</v>
      </c>
      <c r="J132" s="111"/>
      <c r="K132" s="95"/>
      <c r="L132" s="95"/>
      <c r="M132"/>
      <c r="N132"/>
      <c r="O132"/>
      <c r="P132"/>
      <c r="Q132"/>
      <c r="R132"/>
      <c r="S132"/>
      <c r="T132"/>
      <c r="U132"/>
      <c r="V132"/>
      <c r="W132"/>
      <c r="X132"/>
      <c r="Y132"/>
      <c r="Z132"/>
      <c r="AA132"/>
      <c r="AB132"/>
      <c r="AC132"/>
      <c r="AD132"/>
      <c r="AE132"/>
      <c r="AF132"/>
      <c r="AG132"/>
      <c r="AH132"/>
      <c r="AI132"/>
      <c r="AJ132"/>
      <c r="AK132"/>
      <c r="AL132"/>
      <c r="AM132"/>
    </row>
    <row r="133" spans="1:39" s="52" customFormat="1" ht="30" customHeight="1" x14ac:dyDescent="0.25">
      <c r="A133" s="71"/>
      <c r="B133" s="72"/>
      <c r="C133" s="190" t="s">
        <v>436</v>
      </c>
      <c r="D133" s="191">
        <v>25463.129999999997</v>
      </c>
      <c r="E133" s="9" t="s">
        <v>339</v>
      </c>
      <c r="F133" s="192" t="s">
        <v>350</v>
      </c>
      <c r="G133" s="193"/>
      <c r="H133" s="11">
        <v>0</v>
      </c>
      <c r="I133" s="11">
        <f>D133*0.9</f>
        <v>22916.816999999999</v>
      </c>
      <c r="J133" s="111"/>
      <c r="K133" s="95"/>
      <c r="L133" s="95"/>
      <c r="M133"/>
      <c r="N133"/>
      <c r="O133"/>
      <c r="P133"/>
      <c r="Q133"/>
      <c r="R133"/>
      <c r="S133"/>
      <c r="T133"/>
      <c r="U133"/>
      <c r="V133"/>
      <c r="W133"/>
      <c r="X133"/>
      <c r="Y133"/>
      <c r="Z133"/>
      <c r="AA133"/>
      <c r="AB133"/>
      <c r="AC133"/>
      <c r="AD133"/>
      <c r="AE133"/>
      <c r="AF133"/>
      <c r="AG133"/>
      <c r="AH133"/>
      <c r="AI133"/>
      <c r="AJ133"/>
      <c r="AK133"/>
      <c r="AL133"/>
      <c r="AM133"/>
    </row>
    <row r="134" spans="1:39" s="52" customFormat="1" ht="30" customHeight="1" x14ac:dyDescent="0.25">
      <c r="A134" s="71"/>
      <c r="B134" s="72"/>
      <c r="C134" s="190" t="s">
        <v>437</v>
      </c>
      <c r="D134" s="191">
        <v>1805.52</v>
      </c>
      <c r="E134" s="9" t="s">
        <v>339</v>
      </c>
      <c r="F134" s="192" t="s">
        <v>353</v>
      </c>
      <c r="G134" s="193"/>
      <c r="H134" s="11">
        <v>0</v>
      </c>
      <c r="I134" s="11">
        <v>0</v>
      </c>
      <c r="J134" s="111"/>
      <c r="K134" s="95"/>
      <c r="L134" s="95"/>
      <c r="M134"/>
      <c r="N134"/>
      <c r="O134"/>
      <c r="P134"/>
      <c r="Q134"/>
      <c r="R134"/>
      <c r="S134"/>
      <c r="T134"/>
      <c r="U134"/>
      <c r="V134"/>
      <c r="W134"/>
      <c r="X134"/>
      <c r="Y134"/>
      <c r="Z134"/>
      <c r="AA134"/>
      <c r="AB134"/>
      <c r="AC134"/>
      <c r="AD134"/>
      <c r="AE134"/>
      <c r="AF134"/>
      <c r="AG134"/>
      <c r="AH134"/>
      <c r="AI134"/>
      <c r="AJ134"/>
      <c r="AK134"/>
      <c r="AL134"/>
      <c r="AM134"/>
    </row>
    <row r="135" spans="1:39" s="52" customFormat="1" ht="30" customHeight="1" x14ac:dyDescent="0.25">
      <c r="A135" s="71"/>
      <c r="B135" s="72"/>
      <c r="C135" s="190" t="s">
        <v>438</v>
      </c>
      <c r="D135" s="191">
        <v>49732.66</v>
      </c>
      <c r="E135" s="9" t="s">
        <v>339</v>
      </c>
      <c r="F135" s="192" t="s">
        <v>353</v>
      </c>
      <c r="G135" s="193"/>
      <c r="H135" s="11">
        <v>0</v>
      </c>
      <c r="I135" s="11">
        <v>0</v>
      </c>
      <c r="J135" s="111"/>
      <c r="K135" s="95"/>
      <c r="L135" s="95"/>
      <c r="M135"/>
      <c r="N135"/>
      <c r="O135"/>
      <c r="P135"/>
      <c r="Q135"/>
      <c r="R135"/>
      <c r="S135"/>
      <c r="T135"/>
      <c r="U135"/>
      <c r="V135"/>
      <c r="W135"/>
      <c r="X135"/>
      <c r="Y135"/>
      <c r="Z135"/>
      <c r="AA135"/>
      <c r="AB135"/>
      <c r="AC135"/>
      <c r="AD135"/>
      <c r="AE135"/>
      <c r="AF135"/>
      <c r="AG135"/>
      <c r="AH135"/>
      <c r="AI135"/>
      <c r="AJ135"/>
      <c r="AK135"/>
      <c r="AL135"/>
      <c r="AM135"/>
    </row>
    <row r="136" spans="1:39" s="52" customFormat="1" ht="30" customHeight="1" x14ac:dyDescent="0.25">
      <c r="A136" s="71"/>
      <c r="B136" s="72"/>
      <c r="C136" s="190" t="s">
        <v>439</v>
      </c>
      <c r="D136" s="191">
        <v>61618.23</v>
      </c>
      <c r="E136" s="9" t="s">
        <v>335</v>
      </c>
      <c r="F136" s="192" t="s">
        <v>311</v>
      </c>
      <c r="G136" s="193"/>
      <c r="H136" s="11">
        <v>0</v>
      </c>
      <c r="I136" s="11">
        <v>0</v>
      </c>
      <c r="J136" s="111"/>
      <c r="K136" s="95"/>
      <c r="L136" s="95"/>
      <c r="M136"/>
      <c r="N136"/>
      <c r="O136"/>
      <c r="P136"/>
      <c r="Q136"/>
      <c r="R136"/>
      <c r="S136"/>
      <c r="T136"/>
      <c r="U136"/>
      <c r="V136"/>
      <c r="W136"/>
      <c r="X136"/>
      <c r="Y136"/>
      <c r="Z136"/>
      <c r="AA136"/>
      <c r="AB136"/>
      <c r="AC136"/>
      <c r="AD136"/>
      <c r="AE136"/>
      <c r="AF136"/>
      <c r="AG136"/>
      <c r="AH136"/>
      <c r="AI136"/>
      <c r="AJ136"/>
      <c r="AK136"/>
      <c r="AL136"/>
      <c r="AM136"/>
    </row>
    <row r="137" spans="1:39" s="52" customFormat="1" ht="30" customHeight="1" x14ac:dyDescent="0.25">
      <c r="A137" s="71"/>
      <c r="B137" s="194"/>
      <c r="C137" s="190" t="s">
        <v>454</v>
      </c>
      <c r="D137" s="191">
        <v>8108.38</v>
      </c>
      <c r="E137" s="9" t="s">
        <v>339</v>
      </c>
      <c r="F137" s="192" t="s">
        <v>312</v>
      </c>
      <c r="G137" s="193"/>
      <c r="H137" s="11">
        <v>0</v>
      </c>
      <c r="I137" s="11">
        <v>0</v>
      </c>
      <c r="J137" s="111"/>
      <c r="K137" s="95"/>
      <c r="L137" s="95"/>
      <c r="M137"/>
      <c r="N137"/>
      <c r="O137"/>
      <c r="P137"/>
      <c r="Q137"/>
      <c r="R137"/>
      <c r="S137"/>
      <c r="T137"/>
      <c r="U137"/>
      <c r="V137"/>
      <c r="W137"/>
      <c r="X137"/>
      <c r="Y137"/>
      <c r="Z137"/>
      <c r="AA137"/>
      <c r="AB137"/>
      <c r="AC137"/>
      <c r="AD137"/>
      <c r="AE137"/>
      <c r="AF137"/>
      <c r="AG137"/>
      <c r="AH137"/>
      <c r="AI137"/>
      <c r="AJ137"/>
      <c r="AK137"/>
      <c r="AL137"/>
      <c r="AM137"/>
    </row>
    <row r="138" spans="1:39" s="52" customFormat="1" ht="30" customHeight="1" x14ac:dyDescent="0.25">
      <c r="A138" s="71"/>
      <c r="B138" s="72"/>
      <c r="C138" s="190" t="s">
        <v>440</v>
      </c>
      <c r="D138" s="191">
        <v>2619.35</v>
      </c>
      <c r="E138" s="9" t="s">
        <v>339</v>
      </c>
      <c r="F138" s="192" t="s">
        <v>312</v>
      </c>
      <c r="G138" s="193"/>
      <c r="H138" s="11">
        <v>0</v>
      </c>
      <c r="I138" s="11">
        <v>0</v>
      </c>
      <c r="J138" s="111"/>
      <c r="K138" s="95"/>
      <c r="L138" s="95"/>
      <c r="M138"/>
      <c r="N138"/>
      <c r="O138"/>
      <c r="P138"/>
      <c r="Q138"/>
      <c r="R138"/>
      <c r="S138"/>
      <c r="T138"/>
      <c r="U138"/>
      <c r="V138"/>
      <c r="W138"/>
      <c r="X138"/>
      <c r="Y138"/>
      <c r="Z138"/>
      <c r="AA138"/>
      <c r="AB138"/>
      <c r="AC138"/>
      <c r="AD138"/>
      <c r="AE138"/>
      <c r="AF138"/>
      <c r="AG138"/>
      <c r="AH138"/>
      <c r="AI138"/>
      <c r="AJ138"/>
      <c r="AK138"/>
      <c r="AL138"/>
      <c r="AM138"/>
    </row>
    <row r="139" spans="1:39" s="52" customFormat="1" ht="30" customHeight="1" x14ac:dyDescent="0.25">
      <c r="A139" s="71"/>
      <c r="B139" s="72"/>
      <c r="C139" s="190" t="s">
        <v>441</v>
      </c>
      <c r="D139" s="191">
        <v>134865.68</v>
      </c>
      <c r="E139" s="9" t="s">
        <v>335</v>
      </c>
      <c r="F139" s="192" t="s">
        <v>349</v>
      </c>
      <c r="G139" s="193"/>
      <c r="H139" s="11">
        <v>0</v>
      </c>
      <c r="I139" s="11">
        <f>D139*0.99</f>
        <v>133517.0232</v>
      </c>
      <c r="J139" s="111"/>
      <c r="K139" s="95"/>
      <c r="L139" s="95"/>
      <c r="M139"/>
      <c r="N139"/>
      <c r="O139"/>
      <c r="P139"/>
      <c r="Q139"/>
      <c r="R139"/>
      <c r="S139"/>
      <c r="T139"/>
      <c r="U139"/>
      <c r="V139"/>
      <c r="W139"/>
      <c r="X139"/>
      <c r="Y139"/>
      <c r="Z139"/>
      <c r="AA139"/>
      <c r="AB139"/>
      <c r="AC139"/>
      <c r="AD139"/>
      <c r="AE139"/>
      <c r="AF139"/>
      <c r="AG139"/>
      <c r="AH139"/>
      <c r="AI139"/>
      <c r="AJ139"/>
      <c r="AK139"/>
      <c r="AL139"/>
      <c r="AM139"/>
    </row>
    <row r="140" spans="1:39" s="52" customFormat="1" ht="30" customHeight="1" x14ac:dyDescent="0.25">
      <c r="A140" s="71"/>
      <c r="B140" s="72"/>
      <c r="C140" s="190" t="s">
        <v>442</v>
      </c>
      <c r="D140" s="191">
        <v>10861.59</v>
      </c>
      <c r="E140" s="9" t="s">
        <v>335</v>
      </c>
      <c r="F140" s="192" t="s">
        <v>308</v>
      </c>
      <c r="G140" s="193"/>
      <c r="H140" s="11">
        <v>0</v>
      </c>
      <c r="I140" s="11">
        <f>D140*0.15</f>
        <v>1629.2384999999999</v>
      </c>
      <c r="J140" s="111"/>
      <c r="K140" s="95"/>
      <c r="L140" s="95"/>
      <c r="M140"/>
      <c r="N140"/>
      <c r="O140"/>
      <c r="P140"/>
      <c r="Q140"/>
      <c r="R140"/>
      <c r="S140"/>
      <c r="T140"/>
      <c r="U140"/>
      <c r="V140"/>
      <c r="W140"/>
      <c r="X140"/>
      <c r="Y140"/>
      <c r="Z140"/>
      <c r="AA140"/>
      <c r="AB140"/>
      <c r="AC140"/>
      <c r="AD140"/>
      <c r="AE140"/>
      <c r="AF140"/>
      <c r="AG140"/>
      <c r="AH140"/>
      <c r="AI140"/>
      <c r="AJ140"/>
      <c r="AK140"/>
      <c r="AL140"/>
      <c r="AM140"/>
    </row>
    <row r="141" spans="1:39" s="52" customFormat="1" ht="30" customHeight="1" x14ac:dyDescent="0.25">
      <c r="A141" s="71"/>
      <c r="B141" s="72"/>
      <c r="C141" s="190" t="s">
        <v>443</v>
      </c>
      <c r="D141" s="191">
        <v>22.83</v>
      </c>
      <c r="E141" s="9" t="s">
        <v>335</v>
      </c>
      <c r="F141" s="192" t="s">
        <v>353</v>
      </c>
      <c r="G141" s="193"/>
      <c r="H141" s="11">
        <v>0</v>
      </c>
      <c r="I141" s="11">
        <v>0</v>
      </c>
      <c r="J141" s="111"/>
      <c r="K141" s="95"/>
      <c r="L141" s="95"/>
      <c r="M141"/>
      <c r="N141"/>
      <c r="O141"/>
      <c r="P141"/>
      <c r="Q141"/>
      <c r="R141"/>
      <c r="S141"/>
      <c r="T141"/>
      <c r="U141"/>
      <c r="V141"/>
      <c r="W141"/>
      <c r="X141"/>
      <c r="Y141"/>
      <c r="Z141"/>
      <c r="AA141"/>
      <c r="AB141"/>
      <c r="AC141"/>
      <c r="AD141"/>
      <c r="AE141"/>
      <c r="AF141"/>
      <c r="AG141"/>
      <c r="AH141"/>
      <c r="AI141"/>
      <c r="AJ141"/>
      <c r="AK141"/>
      <c r="AL141"/>
      <c r="AM141"/>
    </row>
    <row r="142" spans="1:39" s="52" customFormat="1" ht="30" customHeight="1" x14ac:dyDescent="0.25">
      <c r="A142" s="71"/>
      <c r="B142" s="72"/>
      <c r="C142" s="190" t="s">
        <v>444</v>
      </c>
      <c r="D142" s="191">
        <v>15688.08</v>
      </c>
      <c r="E142" s="9" t="s">
        <v>335</v>
      </c>
      <c r="F142" s="192" t="s">
        <v>312</v>
      </c>
      <c r="G142" s="193"/>
      <c r="H142" s="11">
        <v>0</v>
      </c>
      <c r="I142" s="11">
        <v>0</v>
      </c>
      <c r="J142" s="111"/>
      <c r="K142" s="95"/>
      <c r="L142" s="95"/>
      <c r="M142"/>
      <c r="N142"/>
      <c r="O142"/>
      <c r="P142"/>
      <c r="Q142"/>
      <c r="R142"/>
      <c r="S142"/>
      <c r="T142"/>
      <c r="U142"/>
      <c r="V142"/>
      <c r="W142"/>
      <c r="X142"/>
      <c r="Y142"/>
      <c r="Z142"/>
      <c r="AA142"/>
      <c r="AB142"/>
      <c r="AC142"/>
      <c r="AD142"/>
      <c r="AE142"/>
      <c r="AF142"/>
      <c r="AG142"/>
      <c r="AH142"/>
      <c r="AI142"/>
      <c r="AJ142"/>
      <c r="AK142"/>
      <c r="AL142"/>
      <c r="AM142"/>
    </row>
    <row r="143" spans="1:39" s="52" customFormat="1" ht="30" hidden="1" customHeight="1" x14ac:dyDescent="0.25">
      <c r="A143" s="71"/>
      <c r="B143" s="72"/>
      <c r="C143" s="190"/>
      <c r="D143" s="191"/>
      <c r="E143" s="9"/>
      <c r="F143" s="192"/>
      <c r="G143" s="193"/>
      <c r="H143" s="11"/>
      <c r="I143" s="11"/>
      <c r="J143" s="111"/>
      <c r="K143" s="95"/>
      <c r="L143" s="95"/>
      <c r="M143"/>
      <c r="N143"/>
      <c r="O143"/>
      <c r="P143"/>
      <c r="Q143"/>
      <c r="R143"/>
      <c r="S143"/>
      <c r="T143"/>
      <c r="U143"/>
      <c r="V143"/>
      <c r="W143"/>
      <c r="X143"/>
      <c r="Y143"/>
      <c r="Z143"/>
      <c r="AA143"/>
      <c r="AB143"/>
      <c r="AC143"/>
      <c r="AD143"/>
      <c r="AE143"/>
      <c r="AF143"/>
      <c r="AG143"/>
      <c r="AH143"/>
      <c r="AI143"/>
      <c r="AJ143"/>
      <c r="AK143"/>
      <c r="AL143"/>
      <c r="AM143"/>
    </row>
    <row r="144" spans="1:39" s="52" customFormat="1" ht="30" customHeight="1" x14ac:dyDescent="0.25">
      <c r="A144" s="71">
        <v>4</v>
      </c>
      <c r="B144" s="72" t="s">
        <v>171</v>
      </c>
      <c r="C144" s="190" t="s">
        <v>445</v>
      </c>
      <c r="D144" s="191">
        <v>8797.4600000000009</v>
      </c>
      <c r="E144" s="9" t="s">
        <v>354</v>
      </c>
      <c r="F144" s="386" t="s">
        <v>356</v>
      </c>
      <c r="G144" s="387"/>
      <c r="H144" s="11">
        <v>0</v>
      </c>
      <c r="I144" s="11">
        <v>0</v>
      </c>
      <c r="J144" s="235"/>
      <c r="K144" s="307"/>
      <c r="L144" s="307"/>
      <c r="M144"/>
      <c r="N144"/>
      <c r="O144"/>
      <c r="P144"/>
      <c r="Q144"/>
      <c r="R144"/>
      <c r="S144"/>
      <c r="T144"/>
      <c r="U144"/>
      <c r="V144"/>
      <c r="W144"/>
      <c r="X144"/>
      <c r="Y144"/>
      <c r="Z144"/>
      <c r="AA144"/>
      <c r="AB144"/>
      <c r="AC144"/>
      <c r="AD144"/>
      <c r="AE144"/>
      <c r="AF144"/>
      <c r="AG144"/>
      <c r="AH144"/>
      <c r="AI144"/>
      <c r="AJ144"/>
      <c r="AK144"/>
      <c r="AL144"/>
      <c r="AM144"/>
    </row>
    <row r="145" spans="1:39" s="52" customFormat="1" ht="30" customHeight="1" x14ac:dyDescent="0.25">
      <c r="A145" s="71"/>
      <c r="B145" s="72"/>
      <c r="C145" s="190" t="s">
        <v>446</v>
      </c>
      <c r="D145" s="191">
        <v>66855.100000000006</v>
      </c>
      <c r="E145" s="9" t="s">
        <v>355</v>
      </c>
      <c r="F145" s="192" t="s">
        <v>311</v>
      </c>
      <c r="G145" s="193"/>
      <c r="H145" s="11">
        <v>0</v>
      </c>
      <c r="I145" s="11">
        <v>0</v>
      </c>
      <c r="J145" s="111"/>
      <c r="K145" s="95"/>
      <c r="L145" s="95"/>
      <c r="M145"/>
      <c r="N145"/>
      <c r="O145"/>
      <c r="P145"/>
      <c r="Q145"/>
      <c r="R145"/>
      <c r="S145"/>
      <c r="T145"/>
      <c r="U145"/>
      <c r="V145"/>
      <c r="W145"/>
      <c r="X145"/>
      <c r="Y145"/>
      <c r="Z145"/>
      <c r="AA145"/>
      <c r="AB145"/>
      <c r="AC145"/>
      <c r="AD145"/>
      <c r="AE145"/>
      <c r="AF145"/>
      <c r="AG145"/>
      <c r="AH145"/>
      <c r="AI145"/>
      <c r="AJ145"/>
      <c r="AK145"/>
      <c r="AL145"/>
      <c r="AM145"/>
    </row>
    <row r="146" spans="1:39" s="52" customFormat="1" ht="30" customHeight="1" x14ac:dyDescent="0.25">
      <c r="A146" s="71"/>
      <c r="B146" s="72"/>
      <c r="C146" s="190" t="s">
        <v>447</v>
      </c>
      <c r="D146" s="191">
        <v>161998.26999999999</v>
      </c>
      <c r="E146" s="9" t="s">
        <v>354</v>
      </c>
      <c r="F146" s="192" t="s">
        <v>311</v>
      </c>
      <c r="G146" s="193"/>
      <c r="H146" s="11">
        <v>0</v>
      </c>
      <c r="I146" s="11">
        <v>0</v>
      </c>
      <c r="J146" s="111"/>
      <c r="K146" s="95"/>
      <c r="L146" s="95"/>
      <c r="M146"/>
      <c r="N146"/>
      <c r="O146"/>
      <c r="P146"/>
      <c r="Q146"/>
      <c r="R146"/>
      <c r="S146"/>
      <c r="T146"/>
      <c r="U146"/>
      <c r="V146"/>
      <c r="W146"/>
      <c r="X146"/>
      <c r="Y146"/>
      <c r="Z146"/>
      <c r="AA146"/>
      <c r="AB146"/>
      <c r="AC146"/>
      <c r="AD146"/>
      <c r="AE146"/>
      <c r="AF146"/>
      <c r="AG146"/>
      <c r="AH146"/>
      <c r="AI146"/>
      <c r="AJ146"/>
      <c r="AK146"/>
      <c r="AL146"/>
      <c r="AM146"/>
    </row>
    <row r="147" spans="1:39" s="52" customFormat="1" ht="30" hidden="1" customHeight="1" x14ac:dyDescent="0.25">
      <c r="A147" s="71"/>
      <c r="B147" s="72"/>
      <c r="C147" s="190"/>
      <c r="D147" s="191"/>
      <c r="E147" s="9"/>
      <c r="F147" s="192"/>
      <c r="G147" s="193"/>
      <c r="H147" s="11"/>
      <c r="I147" s="11"/>
      <c r="J147" s="111"/>
      <c r="K147" s="95"/>
      <c r="L147" s="95"/>
      <c r="M147"/>
      <c r="N147"/>
      <c r="O147"/>
      <c r="P147"/>
      <c r="Q147"/>
      <c r="R147"/>
      <c r="S147"/>
      <c r="T147"/>
      <c r="U147"/>
      <c r="V147"/>
      <c r="W147"/>
      <c r="X147"/>
      <c r="Y147"/>
      <c r="Z147"/>
      <c r="AA147"/>
      <c r="AB147"/>
      <c r="AC147"/>
      <c r="AD147"/>
      <c r="AE147"/>
      <c r="AF147"/>
      <c r="AG147"/>
      <c r="AH147"/>
      <c r="AI147"/>
      <c r="AJ147"/>
      <c r="AK147"/>
      <c r="AL147"/>
      <c r="AM147"/>
    </row>
    <row r="148" spans="1:39" s="52" customFormat="1" ht="30" customHeight="1" x14ac:dyDescent="0.25">
      <c r="A148" s="71">
        <v>5</v>
      </c>
      <c r="B148" s="72" t="s">
        <v>172</v>
      </c>
      <c r="C148" s="190" t="s">
        <v>493</v>
      </c>
      <c r="D148" s="191">
        <v>16217.1</v>
      </c>
      <c r="E148" s="9" t="s">
        <v>357</v>
      </c>
      <c r="F148" s="386" t="s">
        <v>312</v>
      </c>
      <c r="G148" s="387"/>
      <c r="H148" s="11">
        <v>0</v>
      </c>
      <c r="I148" s="11">
        <v>0</v>
      </c>
      <c r="J148" s="235"/>
      <c r="K148" s="307"/>
      <c r="L148" s="307"/>
      <c r="M148"/>
      <c r="N148"/>
      <c r="O148"/>
      <c r="P148"/>
      <c r="Q148"/>
      <c r="R148"/>
      <c r="S148"/>
      <c r="T148"/>
      <c r="U148"/>
      <c r="V148"/>
      <c r="W148"/>
      <c r="X148"/>
      <c r="Y148"/>
      <c r="Z148"/>
      <c r="AA148"/>
      <c r="AB148"/>
      <c r="AC148"/>
      <c r="AD148"/>
      <c r="AE148"/>
      <c r="AF148"/>
      <c r="AG148"/>
      <c r="AH148"/>
      <c r="AI148"/>
      <c r="AJ148"/>
      <c r="AK148"/>
      <c r="AL148"/>
      <c r="AM148"/>
    </row>
    <row r="149" spans="1:39" s="52" customFormat="1" ht="30" customHeight="1" x14ac:dyDescent="0.25">
      <c r="A149" s="71"/>
      <c r="B149" s="194"/>
      <c r="C149" s="190" t="s">
        <v>492</v>
      </c>
      <c r="D149" s="191">
        <v>12875.18</v>
      </c>
      <c r="E149" s="9" t="s">
        <v>357</v>
      </c>
      <c r="F149" s="192" t="s">
        <v>312</v>
      </c>
      <c r="G149" s="193"/>
      <c r="H149" s="11">
        <v>0</v>
      </c>
      <c r="I149" s="11">
        <v>0</v>
      </c>
      <c r="J149" s="111"/>
      <c r="K149" s="95"/>
      <c r="L149" s="95"/>
      <c r="M149"/>
      <c r="N149"/>
      <c r="O149"/>
      <c r="P149"/>
      <c r="Q149"/>
      <c r="R149"/>
      <c r="S149"/>
      <c r="T149"/>
      <c r="U149"/>
      <c r="V149"/>
      <c r="W149"/>
      <c r="X149"/>
      <c r="Y149"/>
      <c r="Z149"/>
      <c r="AA149"/>
      <c r="AB149"/>
      <c r="AC149"/>
      <c r="AD149"/>
      <c r="AE149"/>
      <c r="AF149"/>
      <c r="AG149"/>
      <c r="AH149"/>
      <c r="AI149"/>
      <c r="AJ149"/>
      <c r="AK149"/>
      <c r="AL149"/>
      <c r="AM149"/>
    </row>
    <row r="150" spans="1:39" s="52" customFormat="1" ht="30" customHeight="1" x14ac:dyDescent="0.25">
      <c r="A150" s="71"/>
      <c r="B150" s="194"/>
      <c r="C150" s="190" t="s">
        <v>491</v>
      </c>
      <c r="D150" s="191">
        <v>4038.72</v>
      </c>
      <c r="E150" s="9" t="s">
        <v>357</v>
      </c>
      <c r="F150" s="192" t="s">
        <v>312</v>
      </c>
      <c r="G150" s="193"/>
      <c r="H150" s="11">
        <v>0</v>
      </c>
      <c r="I150" s="11">
        <v>0</v>
      </c>
      <c r="J150" s="111"/>
      <c r="K150" s="95"/>
      <c r="L150" s="95"/>
      <c r="M150"/>
      <c r="N150"/>
      <c r="O150"/>
      <c r="P150"/>
      <c r="Q150"/>
      <c r="R150"/>
      <c r="S150"/>
      <c r="T150"/>
      <c r="U150"/>
      <c r="V150"/>
      <c r="W150"/>
      <c r="X150"/>
      <c r="Y150"/>
      <c r="Z150"/>
      <c r="AA150"/>
      <c r="AB150"/>
      <c r="AC150"/>
      <c r="AD150"/>
      <c r="AE150"/>
      <c r="AF150"/>
      <c r="AG150"/>
      <c r="AH150"/>
      <c r="AI150"/>
      <c r="AJ150"/>
      <c r="AK150"/>
      <c r="AL150"/>
      <c r="AM150"/>
    </row>
    <row r="151" spans="1:39" s="52" customFormat="1" ht="30" customHeight="1" x14ac:dyDescent="0.25">
      <c r="A151" s="71"/>
      <c r="B151" s="194"/>
      <c r="C151" s="190" t="s">
        <v>490</v>
      </c>
      <c r="D151" s="191">
        <v>14415.2</v>
      </c>
      <c r="E151" s="9" t="s">
        <v>357</v>
      </c>
      <c r="F151" s="192" t="s">
        <v>312</v>
      </c>
      <c r="G151" s="193"/>
      <c r="H151" s="11">
        <v>0</v>
      </c>
      <c r="I151" s="11">
        <v>0</v>
      </c>
      <c r="J151" s="111"/>
      <c r="K151" s="95"/>
      <c r="L151" s="95"/>
      <c r="M151"/>
      <c r="N151"/>
      <c r="O151"/>
      <c r="P151"/>
      <c r="Q151"/>
      <c r="R151"/>
      <c r="S151"/>
      <c r="T151"/>
      <c r="U151"/>
      <c r="V151"/>
      <c r="W151"/>
      <c r="X151"/>
      <c r="Y151"/>
      <c r="Z151"/>
      <c r="AA151"/>
      <c r="AB151"/>
      <c r="AC151"/>
      <c r="AD151"/>
      <c r="AE151"/>
      <c r="AF151"/>
      <c r="AG151"/>
      <c r="AH151"/>
      <c r="AI151"/>
      <c r="AJ151"/>
      <c r="AK151"/>
      <c r="AL151"/>
      <c r="AM151"/>
    </row>
    <row r="152" spans="1:39" s="52" customFormat="1" ht="30" customHeight="1" x14ac:dyDescent="0.25">
      <c r="A152" s="71"/>
      <c r="B152" s="194"/>
      <c r="C152" s="190" t="s">
        <v>489</v>
      </c>
      <c r="D152" s="191">
        <v>18213.8</v>
      </c>
      <c r="E152" s="9" t="s">
        <v>357</v>
      </c>
      <c r="F152" s="192" t="s">
        <v>312</v>
      </c>
      <c r="G152" s="193"/>
      <c r="H152" s="11">
        <v>0</v>
      </c>
      <c r="I152" s="11">
        <v>0</v>
      </c>
      <c r="J152" s="111"/>
      <c r="K152" s="95"/>
      <c r="L152" s="95"/>
      <c r="M152"/>
      <c r="N152"/>
      <c r="O152"/>
      <c r="P152"/>
      <c r="Q152"/>
      <c r="R152"/>
      <c r="S152"/>
      <c r="T152"/>
      <c r="U152"/>
      <c r="V152"/>
      <c r="W152"/>
      <c r="X152"/>
      <c r="Y152"/>
      <c r="Z152"/>
      <c r="AA152"/>
      <c r="AB152"/>
      <c r="AC152"/>
      <c r="AD152"/>
      <c r="AE152"/>
      <c r="AF152"/>
      <c r="AG152"/>
      <c r="AH152"/>
      <c r="AI152"/>
      <c r="AJ152"/>
      <c r="AK152"/>
      <c r="AL152"/>
      <c r="AM152"/>
    </row>
    <row r="153" spans="1:39" s="52" customFormat="1" ht="30" customHeight="1" x14ac:dyDescent="0.25">
      <c r="A153" s="71"/>
      <c r="B153" s="194"/>
      <c r="C153" s="190" t="s">
        <v>488</v>
      </c>
      <c r="D153" s="191">
        <v>1151.98</v>
      </c>
      <c r="E153" s="9" t="s">
        <v>355</v>
      </c>
      <c r="F153" s="192" t="s">
        <v>307</v>
      </c>
      <c r="G153" s="193"/>
      <c r="H153" s="11">
        <v>0</v>
      </c>
      <c r="I153" s="11">
        <f>D153*0.9</f>
        <v>1036.7820000000002</v>
      </c>
      <c r="J153" s="111"/>
      <c r="K153" s="95"/>
      <c r="L153" s="95"/>
      <c r="M153"/>
      <c r="N153"/>
      <c r="O153"/>
      <c r="P153"/>
      <c r="Q153"/>
      <c r="R153"/>
      <c r="S153"/>
      <c r="T153"/>
      <c r="U153"/>
      <c r="V153"/>
      <c r="W153"/>
      <c r="X153"/>
      <c r="Y153"/>
      <c r="Z153"/>
      <c r="AA153"/>
      <c r="AB153"/>
      <c r="AC153"/>
      <c r="AD153"/>
      <c r="AE153"/>
      <c r="AF153"/>
      <c r="AG153"/>
      <c r="AH153"/>
      <c r="AI153"/>
      <c r="AJ153"/>
      <c r="AK153"/>
      <c r="AL153"/>
      <c r="AM153"/>
    </row>
    <row r="154" spans="1:39" s="52" customFormat="1" ht="30" customHeight="1" x14ac:dyDescent="0.25">
      <c r="A154" s="71"/>
      <c r="B154" s="194"/>
      <c r="C154" s="190" t="s">
        <v>448</v>
      </c>
      <c r="D154" s="191">
        <v>60970</v>
      </c>
      <c r="E154" s="9" t="s">
        <v>357</v>
      </c>
      <c r="F154" s="192" t="s">
        <v>307</v>
      </c>
      <c r="G154" s="193"/>
      <c r="H154" s="11">
        <v>0</v>
      </c>
      <c r="I154" s="11">
        <f>D154*0.9</f>
        <v>54873</v>
      </c>
      <c r="J154" s="111"/>
      <c r="K154" s="95"/>
      <c r="L154" s="95"/>
      <c r="M154"/>
      <c r="N154"/>
      <c r="O154"/>
      <c r="P154"/>
      <c r="Q154"/>
      <c r="R154"/>
      <c r="S154"/>
      <c r="T154"/>
      <c r="U154"/>
      <c r="V154"/>
      <c r="W154"/>
      <c r="X154"/>
      <c r="Y154"/>
      <c r="Z154"/>
      <c r="AA154"/>
      <c r="AB154"/>
      <c r="AC154"/>
      <c r="AD154"/>
      <c r="AE154"/>
      <c r="AF154"/>
      <c r="AG154"/>
      <c r="AH154"/>
      <c r="AI154"/>
      <c r="AJ154"/>
      <c r="AK154"/>
      <c r="AL154"/>
      <c r="AM154"/>
    </row>
    <row r="155" spans="1:39" s="52" customFormat="1" ht="30" customHeight="1" x14ac:dyDescent="0.25">
      <c r="A155" s="71"/>
      <c r="B155" s="194"/>
      <c r="C155" s="190" t="s">
        <v>496</v>
      </c>
      <c r="D155" s="191">
        <v>279.03999999999996</v>
      </c>
      <c r="E155" s="9" t="s">
        <v>337</v>
      </c>
      <c r="F155" s="192" t="s">
        <v>307</v>
      </c>
      <c r="G155" s="193"/>
      <c r="H155" s="11">
        <v>0</v>
      </c>
      <c r="I155" s="11">
        <f t="shared" ref="I155:I169" si="3">D155*0.9</f>
        <v>251.13599999999997</v>
      </c>
      <c r="J155" s="111"/>
      <c r="K155" s="95"/>
      <c r="L155" s="95"/>
      <c r="M155"/>
      <c r="N155"/>
      <c r="O155"/>
      <c r="P155"/>
      <c r="Q155"/>
      <c r="R155"/>
      <c r="S155"/>
      <c r="T155"/>
      <c r="U155"/>
      <c r="V155"/>
      <c r="W155"/>
      <c r="X155"/>
      <c r="Y155"/>
      <c r="Z155"/>
      <c r="AA155"/>
      <c r="AB155"/>
      <c r="AC155"/>
      <c r="AD155"/>
      <c r="AE155"/>
      <c r="AF155"/>
      <c r="AG155"/>
      <c r="AH155"/>
      <c r="AI155"/>
      <c r="AJ155"/>
      <c r="AK155"/>
      <c r="AL155"/>
      <c r="AM155"/>
    </row>
    <row r="156" spans="1:39" s="52" customFormat="1" ht="30" customHeight="1" x14ac:dyDescent="0.25">
      <c r="A156" s="71"/>
      <c r="B156" s="194"/>
      <c r="C156" s="190" t="s">
        <v>497</v>
      </c>
      <c r="D156" s="191">
        <f>8273.92+279.04</f>
        <v>8552.9600000000009</v>
      </c>
      <c r="E156" s="9" t="s">
        <v>337</v>
      </c>
      <c r="F156" s="192" t="s">
        <v>307</v>
      </c>
      <c r="G156" s="193"/>
      <c r="H156" s="11">
        <v>0</v>
      </c>
      <c r="I156" s="11">
        <f t="shared" si="3"/>
        <v>7697.6640000000007</v>
      </c>
      <c r="J156" s="111"/>
      <c r="K156" s="95"/>
      <c r="L156" s="95"/>
      <c r="M156"/>
      <c r="N156"/>
      <c r="O156"/>
      <c r="P156"/>
      <c r="Q156"/>
      <c r="R156"/>
      <c r="S156"/>
      <c r="T156"/>
      <c r="U156"/>
      <c r="V156"/>
      <c r="W156"/>
      <c r="X156"/>
      <c r="Y156"/>
      <c r="Z156"/>
      <c r="AA156"/>
      <c r="AB156"/>
      <c r="AC156"/>
      <c r="AD156"/>
      <c r="AE156"/>
      <c r="AF156"/>
      <c r="AG156"/>
      <c r="AH156"/>
      <c r="AI156"/>
      <c r="AJ156"/>
      <c r="AK156"/>
      <c r="AL156"/>
      <c r="AM156"/>
    </row>
    <row r="157" spans="1:39" s="52" customFormat="1" ht="30" customHeight="1" x14ac:dyDescent="0.25">
      <c r="A157" s="71"/>
      <c r="B157" s="194"/>
      <c r="C157" s="190" t="s">
        <v>305</v>
      </c>
      <c r="D157" s="191">
        <v>11608</v>
      </c>
      <c r="E157" s="9" t="s">
        <v>357</v>
      </c>
      <c r="F157" s="192" t="s">
        <v>312</v>
      </c>
      <c r="G157" s="193"/>
      <c r="H157" s="11">
        <v>0</v>
      </c>
      <c r="I157" s="11">
        <v>0</v>
      </c>
      <c r="J157" s="111"/>
      <c r="K157" s="95"/>
      <c r="L157" s="95"/>
      <c r="M157"/>
      <c r="N157"/>
      <c r="O157"/>
      <c r="P157"/>
      <c r="Q157"/>
      <c r="R157"/>
      <c r="S157"/>
      <c r="T157"/>
      <c r="U157"/>
      <c r="V157"/>
      <c r="W157"/>
      <c r="X157"/>
      <c r="Y157"/>
      <c r="Z157"/>
      <c r="AA157"/>
      <c r="AB157"/>
      <c r="AC157"/>
      <c r="AD157"/>
      <c r="AE157"/>
      <c r="AF157"/>
      <c r="AG157"/>
      <c r="AH157"/>
      <c r="AI157"/>
      <c r="AJ157"/>
      <c r="AK157"/>
      <c r="AL157"/>
      <c r="AM157"/>
    </row>
    <row r="158" spans="1:39" s="52" customFormat="1" ht="30" customHeight="1" x14ac:dyDescent="0.25">
      <c r="A158" s="71"/>
      <c r="B158" s="194"/>
      <c r="C158" s="190" t="s">
        <v>494</v>
      </c>
      <c r="D158" s="191">
        <v>20.22</v>
      </c>
      <c r="E158" s="9" t="s">
        <v>337</v>
      </c>
      <c r="F158" s="192" t="s">
        <v>307</v>
      </c>
      <c r="G158" s="193"/>
      <c r="H158" s="11">
        <v>0</v>
      </c>
      <c r="I158" s="11">
        <f t="shared" si="3"/>
        <v>18.198</v>
      </c>
      <c r="J158" s="111"/>
      <c r="K158" s="95"/>
      <c r="L158" s="95"/>
      <c r="M158"/>
      <c r="N158"/>
      <c r="O158"/>
      <c r="P158"/>
      <c r="Q158"/>
      <c r="R158"/>
      <c r="S158"/>
      <c r="T158"/>
      <c r="U158"/>
      <c r="V158"/>
      <c r="W158"/>
      <c r="X158"/>
      <c r="Y158"/>
      <c r="Z158"/>
      <c r="AA158"/>
      <c r="AB158"/>
      <c r="AC158"/>
      <c r="AD158"/>
      <c r="AE158"/>
      <c r="AF158"/>
      <c r="AG158"/>
      <c r="AH158"/>
      <c r="AI158"/>
      <c r="AJ158"/>
      <c r="AK158"/>
      <c r="AL158"/>
      <c r="AM158"/>
    </row>
    <row r="159" spans="1:39" s="52" customFormat="1" ht="30" customHeight="1" x14ac:dyDescent="0.25">
      <c r="A159" s="71"/>
      <c r="B159" s="194"/>
      <c r="C159" s="190" t="s">
        <v>495</v>
      </c>
      <c r="D159" s="191">
        <v>195.21</v>
      </c>
      <c r="E159" s="9" t="s">
        <v>360</v>
      </c>
      <c r="F159" s="192" t="s">
        <v>307</v>
      </c>
      <c r="G159" s="193"/>
      <c r="H159" s="11">
        <v>0</v>
      </c>
      <c r="I159" s="11">
        <f t="shared" si="3"/>
        <v>175.68900000000002</v>
      </c>
      <c r="J159" s="111"/>
      <c r="K159" s="95"/>
      <c r="L159" s="95"/>
      <c r="M159"/>
      <c r="N159"/>
      <c r="O159"/>
      <c r="P159"/>
      <c r="Q159"/>
      <c r="R159"/>
      <c r="S159"/>
      <c r="T159"/>
      <c r="U159"/>
      <c r="V159"/>
      <c r="W159"/>
      <c r="X159"/>
      <c r="Y159"/>
      <c r="Z159"/>
      <c r="AA159"/>
      <c r="AB159"/>
      <c r="AC159"/>
      <c r="AD159"/>
      <c r="AE159"/>
      <c r="AF159"/>
      <c r="AG159"/>
      <c r="AH159"/>
      <c r="AI159"/>
      <c r="AJ159"/>
      <c r="AK159"/>
      <c r="AL159"/>
      <c r="AM159"/>
    </row>
    <row r="160" spans="1:39" s="52" customFormat="1" ht="30" customHeight="1" x14ac:dyDescent="0.25">
      <c r="A160" s="71"/>
      <c r="B160" s="194"/>
      <c r="C160" s="190" t="s">
        <v>461</v>
      </c>
      <c r="D160" s="191">
        <v>94.7</v>
      </c>
      <c r="E160" s="9" t="s">
        <v>361</v>
      </c>
      <c r="F160" s="192" t="s">
        <v>307</v>
      </c>
      <c r="G160" s="193"/>
      <c r="H160" s="11">
        <v>0</v>
      </c>
      <c r="I160" s="11">
        <f t="shared" si="3"/>
        <v>85.23</v>
      </c>
      <c r="J160" s="111"/>
      <c r="K160" s="95"/>
      <c r="L160" s="95"/>
      <c r="M160"/>
      <c r="N160"/>
      <c r="O160"/>
      <c r="P160"/>
      <c r="Q160"/>
      <c r="R160"/>
      <c r="S160"/>
      <c r="T160"/>
      <c r="U160"/>
      <c r="V160"/>
      <c r="W160"/>
      <c r="X160"/>
      <c r="Y160"/>
      <c r="Z160"/>
      <c r="AA160"/>
      <c r="AB160"/>
      <c r="AC160"/>
      <c r="AD160"/>
      <c r="AE160"/>
      <c r="AF160"/>
      <c r="AG160"/>
      <c r="AH160"/>
      <c r="AI160"/>
      <c r="AJ160"/>
      <c r="AK160"/>
      <c r="AL160"/>
      <c r="AM160"/>
    </row>
    <row r="161" spans="1:39" s="52" customFormat="1" ht="30" customHeight="1" x14ac:dyDescent="0.25">
      <c r="A161" s="71"/>
      <c r="B161" s="194"/>
      <c r="C161" s="190" t="s">
        <v>460</v>
      </c>
      <c r="D161" s="191">
        <v>46.43</v>
      </c>
      <c r="E161" s="9" t="s">
        <v>361</v>
      </c>
      <c r="F161" s="192" t="s">
        <v>307</v>
      </c>
      <c r="G161" s="193"/>
      <c r="H161" s="11">
        <v>0</v>
      </c>
      <c r="I161" s="11">
        <f t="shared" si="3"/>
        <v>41.786999999999999</v>
      </c>
      <c r="J161" s="111"/>
      <c r="K161" s="95"/>
      <c r="L161" s="95"/>
      <c r="M161"/>
      <c r="N161"/>
      <c r="O161"/>
      <c r="P161"/>
      <c r="Q161"/>
      <c r="R161"/>
      <c r="S161"/>
      <c r="T161"/>
      <c r="U161"/>
      <c r="V161"/>
      <c r="W161"/>
      <c r="X161"/>
      <c r="Y161"/>
      <c r="Z161"/>
      <c r="AA161"/>
      <c r="AB161"/>
      <c r="AC161"/>
      <c r="AD161"/>
      <c r="AE161"/>
      <c r="AF161"/>
      <c r="AG161"/>
      <c r="AH161"/>
      <c r="AI161"/>
      <c r="AJ161"/>
      <c r="AK161"/>
      <c r="AL161"/>
      <c r="AM161"/>
    </row>
    <row r="162" spans="1:39" s="52" customFormat="1" ht="30" customHeight="1" x14ac:dyDescent="0.25">
      <c r="A162" s="71"/>
      <c r="B162" s="194"/>
      <c r="C162" s="190" t="s">
        <v>462</v>
      </c>
      <c r="D162" s="191">
        <v>2945.5299999999997</v>
      </c>
      <c r="E162" s="9" t="s">
        <v>361</v>
      </c>
      <c r="F162" s="192" t="s">
        <v>312</v>
      </c>
      <c r="G162" s="193"/>
      <c r="H162" s="11">
        <v>0</v>
      </c>
      <c r="I162" s="11">
        <v>0</v>
      </c>
      <c r="J162" s="111"/>
      <c r="K162" s="95"/>
      <c r="L162" s="95"/>
      <c r="M162"/>
      <c r="N162"/>
      <c r="O162"/>
      <c r="P162"/>
      <c r="Q162"/>
      <c r="R162"/>
      <c r="S162"/>
      <c r="T162"/>
      <c r="U162"/>
      <c r="V162"/>
      <c r="W162"/>
      <c r="X162"/>
      <c r="Y162"/>
      <c r="Z162"/>
      <c r="AA162"/>
      <c r="AB162"/>
      <c r="AC162"/>
      <c r="AD162"/>
      <c r="AE162"/>
      <c r="AF162"/>
      <c r="AG162"/>
      <c r="AH162"/>
      <c r="AI162"/>
      <c r="AJ162"/>
      <c r="AK162"/>
      <c r="AL162"/>
      <c r="AM162"/>
    </row>
    <row r="163" spans="1:39" s="52" customFormat="1" ht="30" customHeight="1" x14ac:dyDescent="0.25">
      <c r="A163" s="71"/>
      <c r="B163" s="194"/>
      <c r="C163" s="190" t="s">
        <v>463</v>
      </c>
      <c r="D163" s="191">
        <v>36.64</v>
      </c>
      <c r="E163" s="9" t="s">
        <v>361</v>
      </c>
      <c r="F163" s="192" t="s">
        <v>312</v>
      </c>
      <c r="G163" s="193"/>
      <c r="H163" s="11">
        <v>0</v>
      </c>
      <c r="I163" s="11">
        <v>0</v>
      </c>
      <c r="J163" s="111"/>
      <c r="K163" s="95"/>
      <c r="L163" s="95"/>
      <c r="M163"/>
      <c r="N163"/>
      <c r="O163"/>
      <c r="P163"/>
      <c r="Q163"/>
      <c r="R163"/>
      <c r="S163"/>
      <c r="T163"/>
      <c r="U163"/>
      <c r="V163"/>
      <c r="W163"/>
      <c r="X163"/>
      <c r="Y163"/>
      <c r="Z163"/>
      <c r="AA163"/>
      <c r="AB163"/>
      <c r="AC163"/>
      <c r="AD163"/>
      <c r="AE163"/>
      <c r="AF163"/>
      <c r="AG163"/>
      <c r="AH163"/>
      <c r="AI163"/>
      <c r="AJ163"/>
      <c r="AK163"/>
      <c r="AL163"/>
      <c r="AM163"/>
    </row>
    <row r="164" spans="1:39" s="52" customFormat="1" ht="30" customHeight="1" x14ac:dyDescent="0.25">
      <c r="A164" s="71"/>
      <c r="B164" s="194"/>
      <c r="C164" s="190" t="s">
        <v>464</v>
      </c>
      <c r="D164" s="191">
        <v>226.56</v>
      </c>
      <c r="E164" s="9" t="s">
        <v>337</v>
      </c>
      <c r="F164" s="192" t="s">
        <v>307</v>
      </c>
      <c r="G164" s="193"/>
      <c r="H164" s="11">
        <v>0</v>
      </c>
      <c r="I164" s="11">
        <f t="shared" si="3"/>
        <v>203.904</v>
      </c>
      <c r="J164" s="111"/>
      <c r="K164" s="95"/>
      <c r="L164" s="95"/>
      <c r="M164"/>
      <c r="N164"/>
      <c r="O164"/>
      <c r="P164"/>
      <c r="Q164"/>
      <c r="R164"/>
      <c r="S164"/>
      <c r="T164"/>
      <c r="U164"/>
      <c r="V164"/>
      <c r="W164"/>
      <c r="X164"/>
      <c r="Y164"/>
      <c r="Z164"/>
      <c r="AA164"/>
      <c r="AB164"/>
      <c r="AC164"/>
      <c r="AD164"/>
      <c r="AE164"/>
      <c r="AF164"/>
      <c r="AG164"/>
      <c r="AH164"/>
      <c r="AI164"/>
      <c r="AJ164"/>
      <c r="AK164"/>
      <c r="AL164"/>
      <c r="AM164"/>
    </row>
    <row r="165" spans="1:39" s="52" customFormat="1" ht="30" customHeight="1" x14ac:dyDescent="0.25">
      <c r="A165" s="71"/>
      <c r="B165" s="194"/>
      <c r="C165" s="190" t="s">
        <v>458</v>
      </c>
      <c r="D165" s="191">
        <v>5024.32</v>
      </c>
      <c r="E165" s="9" t="s">
        <v>361</v>
      </c>
      <c r="F165" s="192" t="s">
        <v>307</v>
      </c>
      <c r="G165" s="193"/>
      <c r="H165" s="11">
        <v>0</v>
      </c>
      <c r="I165" s="11">
        <f t="shared" si="3"/>
        <v>4521.8879999999999</v>
      </c>
      <c r="J165" s="111"/>
      <c r="K165" s="95"/>
      <c r="L165" s="95"/>
      <c r="M165"/>
      <c r="N165"/>
      <c r="O165"/>
      <c r="P165"/>
      <c r="Q165"/>
      <c r="R165"/>
      <c r="S165"/>
      <c r="T165"/>
      <c r="U165"/>
      <c r="V165"/>
      <c r="W165"/>
      <c r="X165"/>
      <c r="Y165"/>
      <c r="Z165"/>
      <c r="AA165"/>
      <c r="AB165"/>
      <c r="AC165"/>
      <c r="AD165"/>
      <c r="AE165"/>
      <c r="AF165"/>
      <c r="AG165"/>
      <c r="AH165"/>
      <c r="AI165"/>
      <c r="AJ165"/>
      <c r="AK165"/>
      <c r="AL165"/>
      <c r="AM165"/>
    </row>
    <row r="166" spans="1:39" s="52" customFormat="1" ht="30" customHeight="1" x14ac:dyDescent="0.25">
      <c r="A166" s="71"/>
      <c r="B166" s="194"/>
      <c r="C166" s="190" t="s">
        <v>465</v>
      </c>
      <c r="D166" s="191">
        <v>23.889999999999997</v>
      </c>
      <c r="E166" s="9" t="s">
        <v>360</v>
      </c>
      <c r="F166" s="192" t="s">
        <v>307</v>
      </c>
      <c r="G166" s="193"/>
      <c r="H166" s="11">
        <v>0</v>
      </c>
      <c r="I166" s="11">
        <f t="shared" si="3"/>
        <v>21.500999999999998</v>
      </c>
      <c r="J166" s="111"/>
      <c r="K166" s="95"/>
      <c r="L166" s="95"/>
      <c r="M166"/>
      <c r="N166"/>
      <c r="O166"/>
      <c r="P166"/>
      <c r="Q166"/>
      <c r="R166"/>
      <c r="S166"/>
      <c r="T166"/>
      <c r="U166"/>
      <c r="V166"/>
      <c r="W166"/>
      <c r="X166"/>
      <c r="Y166"/>
      <c r="Z166"/>
      <c r="AA166"/>
      <c r="AB166"/>
      <c r="AC166"/>
      <c r="AD166"/>
      <c r="AE166"/>
      <c r="AF166"/>
      <c r="AG166"/>
      <c r="AH166"/>
      <c r="AI166"/>
      <c r="AJ166"/>
      <c r="AK166"/>
      <c r="AL166"/>
      <c r="AM166"/>
    </row>
    <row r="167" spans="1:39" s="52" customFormat="1" ht="30" customHeight="1" x14ac:dyDescent="0.25">
      <c r="A167" s="71"/>
      <c r="B167" s="194"/>
      <c r="C167" s="190" t="s">
        <v>466</v>
      </c>
      <c r="D167" s="191">
        <v>20480.86</v>
      </c>
      <c r="E167" s="9" t="s">
        <v>337</v>
      </c>
      <c r="F167" s="192" t="s">
        <v>307</v>
      </c>
      <c r="G167" s="193"/>
      <c r="H167" s="11">
        <v>0</v>
      </c>
      <c r="I167" s="11">
        <f t="shared" si="3"/>
        <v>18432.774000000001</v>
      </c>
      <c r="J167" s="111"/>
      <c r="K167" s="95"/>
      <c r="L167" s="95"/>
      <c r="M167"/>
      <c r="N167"/>
      <c r="O167"/>
      <c r="P167"/>
      <c r="Q167"/>
      <c r="R167"/>
      <c r="S167"/>
      <c r="T167"/>
      <c r="U167"/>
      <c r="V167"/>
      <c r="W167"/>
      <c r="X167"/>
      <c r="Y167"/>
      <c r="Z167"/>
      <c r="AA167"/>
      <c r="AB167"/>
      <c r="AC167"/>
      <c r="AD167"/>
      <c r="AE167"/>
      <c r="AF167"/>
      <c r="AG167"/>
      <c r="AH167"/>
      <c r="AI167"/>
      <c r="AJ167"/>
      <c r="AK167"/>
      <c r="AL167"/>
      <c r="AM167"/>
    </row>
    <row r="168" spans="1:39" s="52" customFormat="1" ht="30" customHeight="1" x14ac:dyDescent="0.25">
      <c r="A168" s="71"/>
      <c r="B168" s="194"/>
      <c r="C168" s="190" t="s">
        <v>455</v>
      </c>
      <c r="D168" s="191">
        <v>4132.5</v>
      </c>
      <c r="E168" s="9" t="s">
        <v>360</v>
      </c>
      <c r="F168" s="192" t="s">
        <v>307</v>
      </c>
      <c r="G168" s="193"/>
      <c r="H168" s="11">
        <v>0</v>
      </c>
      <c r="I168" s="11">
        <f>D168*0.9</f>
        <v>3719.25</v>
      </c>
      <c r="J168" s="111"/>
      <c r="K168" s="95"/>
      <c r="L168" s="95"/>
      <c r="M168"/>
      <c r="N168"/>
      <c r="O168"/>
      <c r="P168"/>
      <c r="Q168"/>
      <c r="R168"/>
      <c r="S168"/>
      <c r="T168"/>
      <c r="U168"/>
      <c r="V168"/>
      <c r="W168"/>
      <c r="X168"/>
      <c r="Y168"/>
      <c r="Z168"/>
      <c r="AA168"/>
      <c r="AB168"/>
      <c r="AC168"/>
      <c r="AD168"/>
      <c r="AE168"/>
      <c r="AF168"/>
      <c r="AG168"/>
      <c r="AH168"/>
      <c r="AI168"/>
      <c r="AJ168"/>
      <c r="AK168"/>
      <c r="AL168"/>
      <c r="AM168"/>
    </row>
    <row r="169" spans="1:39" s="52" customFormat="1" ht="30" customHeight="1" x14ac:dyDescent="0.25">
      <c r="A169" s="71"/>
      <c r="B169" s="194"/>
      <c r="C169" s="190" t="s">
        <v>467</v>
      </c>
      <c r="D169" s="191">
        <v>138.59</v>
      </c>
      <c r="E169" s="9" t="s">
        <v>355</v>
      </c>
      <c r="F169" s="192" t="s">
        <v>307</v>
      </c>
      <c r="G169" s="193"/>
      <c r="H169" s="11">
        <v>0</v>
      </c>
      <c r="I169" s="11">
        <f t="shared" si="3"/>
        <v>124.73100000000001</v>
      </c>
      <c r="J169" s="111"/>
      <c r="K169" s="95"/>
      <c r="L169" s="95"/>
      <c r="M169"/>
      <c r="N169"/>
      <c r="O169"/>
      <c r="P169"/>
      <c r="Q169"/>
      <c r="R169"/>
      <c r="S169"/>
      <c r="T169"/>
      <c r="U169"/>
      <c r="V169"/>
      <c r="W169"/>
      <c r="X169"/>
      <c r="Y169"/>
      <c r="Z169"/>
      <c r="AA169"/>
      <c r="AB169"/>
      <c r="AC169"/>
      <c r="AD169"/>
      <c r="AE169"/>
      <c r="AF169"/>
      <c r="AG169"/>
      <c r="AH169"/>
      <c r="AI169"/>
      <c r="AJ169"/>
      <c r="AK169"/>
      <c r="AL169"/>
      <c r="AM169"/>
    </row>
    <row r="170" spans="1:39" s="52" customFormat="1" ht="30" customHeight="1" x14ac:dyDescent="0.25">
      <c r="A170" s="71"/>
      <c r="B170" s="194"/>
      <c r="C170" s="190" t="s">
        <v>468</v>
      </c>
      <c r="D170" s="191">
        <v>3525.23</v>
      </c>
      <c r="E170" s="9" t="s">
        <v>337</v>
      </c>
      <c r="F170" s="192" t="s">
        <v>308</v>
      </c>
      <c r="G170" s="193"/>
      <c r="H170" s="11">
        <v>0</v>
      </c>
      <c r="I170" s="11">
        <f>D170*0.9</f>
        <v>3172.7069999999999</v>
      </c>
      <c r="J170" s="111"/>
      <c r="K170" s="95"/>
      <c r="L170" s="95"/>
      <c r="M170"/>
      <c r="N170"/>
      <c r="O170"/>
      <c r="P170"/>
      <c r="Q170"/>
      <c r="R170"/>
      <c r="S170"/>
      <c r="T170"/>
      <c r="U170"/>
      <c r="V170"/>
      <c r="W170"/>
      <c r="X170"/>
      <c r="Y170"/>
      <c r="Z170"/>
      <c r="AA170"/>
      <c r="AB170"/>
      <c r="AC170"/>
      <c r="AD170"/>
      <c r="AE170"/>
      <c r="AF170"/>
      <c r="AG170"/>
      <c r="AH170"/>
      <c r="AI170"/>
      <c r="AJ170"/>
      <c r="AK170"/>
      <c r="AL170"/>
      <c r="AM170"/>
    </row>
    <row r="171" spans="1:39" s="52" customFormat="1" ht="30" customHeight="1" x14ac:dyDescent="0.25">
      <c r="A171" s="71"/>
      <c r="B171" s="194"/>
      <c r="C171" s="190" t="s">
        <v>469</v>
      </c>
      <c r="D171" s="191">
        <v>10.76</v>
      </c>
      <c r="E171" s="9" t="s">
        <v>335</v>
      </c>
      <c r="F171" s="192" t="s">
        <v>308</v>
      </c>
      <c r="G171" s="193"/>
      <c r="H171" s="11">
        <v>0</v>
      </c>
      <c r="I171" s="11">
        <f>D171*0.9</f>
        <v>9.6839999999999993</v>
      </c>
      <c r="J171" s="111"/>
      <c r="K171" s="95"/>
      <c r="L171" s="95"/>
      <c r="M171"/>
      <c r="N171"/>
      <c r="O171"/>
      <c r="P171"/>
      <c r="Q171"/>
      <c r="R171"/>
      <c r="S171"/>
      <c r="T171"/>
      <c r="U171"/>
      <c r="V171"/>
      <c r="W171"/>
      <c r="X171"/>
      <c r="Y171"/>
      <c r="Z171"/>
      <c r="AA171"/>
      <c r="AB171"/>
      <c r="AC171"/>
      <c r="AD171"/>
      <c r="AE171"/>
      <c r="AF171"/>
      <c r="AG171"/>
      <c r="AH171"/>
      <c r="AI171"/>
      <c r="AJ171"/>
      <c r="AK171"/>
      <c r="AL171"/>
      <c r="AM171"/>
    </row>
    <row r="172" spans="1:39" s="52" customFormat="1" ht="30" customHeight="1" x14ac:dyDescent="0.25">
      <c r="A172" s="71"/>
      <c r="B172" s="194"/>
      <c r="C172" s="190" t="s">
        <v>470</v>
      </c>
      <c r="D172" s="191">
        <v>6192</v>
      </c>
      <c r="E172" s="9" t="s">
        <v>335</v>
      </c>
      <c r="F172" s="192" t="s">
        <v>313</v>
      </c>
      <c r="G172" s="193"/>
      <c r="H172" s="11">
        <v>0</v>
      </c>
      <c r="I172" s="11">
        <v>0</v>
      </c>
      <c r="J172" s="111"/>
      <c r="K172" s="95"/>
      <c r="L172" s="95"/>
      <c r="M172"/>
      <c r="N172"/>
      <c r="O172"/>
      <c r="P172"/>
      <c r="Q172"/>
      <c r="R172"/>
      <c r="S172"/>
      <c r="T172"/>
      <c r="U172"/>
      <c r="V172"/>
      <c r="W172"/>
      <c r="X172"/>
      <c r="Y172"/>
      <c r="Z172"/>
      <c r="AA172"/>
      <c r="AB172"/>
      <c r="AC172"/>
      <c r="AD172"/>
      <c r="AE172"/>
      <c r="AF172"/>
      <c r="AG172"/>
      <c r="AH172"/>
      <c r="AI172"/>
      <c r="AJ172"/>
      <c r="AK172"/>
      <c r="AL172"/>
      <c r="AM172"/>
    </row>
    <row r="173" spans="1:39" s="52" customFormat="1" ht="30" customHeight="1" x14ac:dyDescent="0.25">
      <c r="A173" s="71"/>
      <c r="B173" s="194"/>
      <c r="C173" s="190" t="s">
        <v>471</v>
      </c>
      <c r="D173" s="191">
        <v>42176</v>
      </c>
      <c r="E173" s="9" t="s">
        <v>360</v>
      </c>
      <c r="F173" s="192" t="s">
        <v>307</v>
      </c>
      <c r="G173" s="193"/>
      <c r="H173" s="11">
        <v>0</v>
      </c>
      <c r="I173" s="11">
        <f>D173*0.9</f>
        <v>37958.400000000001</v>
      </c>
      <c r="J173" s="111"/>
      <c r="K173" s="95"/>
      <c r="L173" s="95"/>
      <c r="M173"/>
      <c r="N173"/>
      <c r="O173"/>
      <c r="P173"/>
      <c r="Q173"/>
      <c r="R173"/>
      <c r="S173"/>
      <c r="T173"/>
      <c r="U173"/>
      <c r="V173"/>
      <c r="W173"/>
      <c r="X173"/>
      <c r="Y173"/>
      <c r="Z173"/>
      <c r="AA173"/>
      <c r="AB173"/>
      <c r="AC173"/>
      <c r="AD173"/>
      <c r="AE173"/>
      <c r="AF173"/>
      <c r="AG173"/>
      <c r="AH173"/>
      <c r="AI173"/>
      <c r="AJ173"/>
      <c r="AK173"/>
      <c r="AL173"/>
      <c r="AM173"/>
    </row>
    <row r="174" spans="1:39" s="52" customFormat="1" ht="30" customHeight="1" x14ac:dyDescent="0.25">
      <c r="A174" s="71"/>
      <c r="B174" s="194"/>
      <c r="C174" s="190" t="s">
        <v>472</v>
      </c>
      <c r="D174" s="191">
        <v>20640</v>
      </c>
      <c r="E174" s="9" t="s">
        <v>358</v>
      </c>
      <c r="F174" s="192" t="s">
        <v>308</v>
      </c>
      <c r="G174" s="193"/>
      <c r="H174" s="11">
        <v>0</v>
      </c>
      <c r="I174" s="11">
        <f>D174*0.9</f>
        <v>18576</v>
      </c>
      <c r="J174" s="111"/>
      <c r="K174" s="95"/>
      <c r="L174" s="95"/>
      <c r="M174"/>
      <c r="N174"/>
      <c r="O174"/>
      <c r="P174"/>
      <c r="Q174"/>
      <c r="R174"/>
      <c r="S174"/>
      <c r="T174"/>
      <c r="U174"/>
      <c r="V174"/>
      <c r="W174"/>
      <c r="X174"/>
      <c r="Y174"/>
      <c r="Z174"/>
      <c r="AA174"/>
      <c r="AB174"/>
      <c r="AC174"/>
      <c r="AD174"/>
      <c r="AE174"/>
      <c r="AF174"/>
      <c r="AG174"/>
      <c r="AH174"/>
      <c r="AI174"/>
      <c r="AJ174"/>
      <c r="AK174"/>
      <c r="AL174"/>
      <c r="AM174"/>
    </row>
    <row r="175" spans="1:39" s="52" customFormat="1" ht="30" customHeight="1" x14ac:dyDescent="0.25">
      <c r="A175" s="71"/>
      <c r="B175" s="194"/>
      <c r="C175" s="190" t="s">
        <v>473</v>
      </c>
      <c r="D175" s="191">
        <v>8.1509999999999998</v>
      </c>
      <c r="E175" s="9" t="str">
        <f>E176</f>
        <v xml:space="preserve">15 years </v>
      </c>
      <c r="F175" s="192" t="s">
        <v>307</v>
      </c>
      <c r="G175" s="193"/>
      <c r="H175" s="11">
        <v>0</v>
      </c>
      <c r="I175" s="11">
        <f>D175*0.9</f>
        <v>7.3358999999999996</v>
      </c>
      <c r="J175" s="111"/>
      <c r="K175" s="95"/>
      <c r="L175" s="95"/>
      <c r="M175"/>
      <c r="N175"/>
      <c r="O175"/>
      <c r="P175"/>
      <c r="Q175"/>
      <c r="R175"/>
      <c r="S175"/>
      <c r="T175"/>
      <c r="U175"/>
      <c r="V175"/>
      <c r="W175"/>
      <c r="X175"/>
      <c r="Y175"/>
      <c r="Z175"/>
      <c r="AA175"/>
      <c r="AB175"/>
      <c r="AC175"/>
      <c r="AD175"/>
      <c r="AE175"/>
      <c r="AF175"/>
      <c r="AG175"/>
      <c r="AH175"/>
      <c r="AI175"/>
      <c r="AJ175"/>
      <c r="AK175"/>
      <c r="AL175"/>
      <c r="AM175"/>
    </row>
    <row r="176" spans="1:39" s="52" customFormat="1" ht="30" customHeight="1" x14ac:dyDescent="0.25">
      <c r="A176" s="71"/>
      <c r="B176" s="194"/>
      <c r="C176" s="190" t="s">
        <v>474</v>
      </c>
      <c r="D176" s="191">
        <v>15468.76</v>
      </c>
      <c r="E176" s="9" t="s">
        <v>355</v>
      </c>
      <c r="F176" s="192" t="s">
        <v>312</v>
      </c>
      <c r="G176" s="193"/>
      <c r="H176" s="11">
        <v>0</v>
      </c>
      <c r="I176" s="11">
        <v>0</v>
      </c>
      <c r="J176" s="111"/>
      <c r="K176" s="95"/>
      <c r="L176" s="95"/>
      <c r="M176"/>
      <c r="N176"/>
      <c r="O176"/>
      <c r="P176"/>
      <c r="Q176"/>
      <c r="R176"/>
      <c r="S176"/>
      <c r="T176"/>
      <c r="U176"/>
      <c r="V176"/>
      <c r="W176"/>
      <c r="X176"/>
      <c r="Y176"/>
      <c r="Z176"/>
      <c r="AA176"/>
      <c r="AB176"/>
      <c r="AC176"/>
      <c r="AD176"/>
      <c r="AE176"/>
      <c r="AF176"/>
      <c r="AG176"/>
      <c r="AH176"/>
      <c r="AI176"/>
      <c r="AJ176"/>
      <c r="AK176"/>
      <c r="AL176"/>
      <c r="AM176"/>
    </row>
    <row r="177" spans="1:39" s="52" customFormat="1" ht="30" customHeight="1" x14ac:dyDescent="0.25">
      <c r="A177" s="71"/>
      <c r="B177" s="194"/>
      <c r="C177" s="190" t="s">
        <v>475</v>
      </c>
      <c r="D177" s="191">
        <v>115.76</v>
      </c>
      <c r="E177" s="9" t="s">
        <v>355</v>
      </c>
      <c r="F177" s="192" t="s">
        <v>307</v>
      </c>
      <c r="G177" s="193"/>
      <c r="H177" s="11">
        <v>0</v>
      </c>
      <c r="I177" s="11">
        <f>D177*0.9</f>
        <v>104.18400000000001</v>
      </c>
      <c r="J177" s="111"/>
      <c r="K177" s="95"/>
      <c r="L177" s="95"/>
      <c r="M177"/>
      <c r="N177"/>
      <c r="O177"/>
      <c r="P177"/>
      <c r="Q177"/>
      <c r="R177"/>
      <c r="S177"/>
      <c r="T177"/>
      <c r="U177"/>
      <c r="V177"/>
      <c r="W177"/>
      <c r="X177"/>
      <c r="Y177"/>
      <c r="Z177"/>
      <c r="AA177"/>
      <c r="AB177"/>
      <c r="AC177"/>
      <c r="AD177"/>
      <c r="AE177"/>
      <c r="AF177"/>
      <c r="AG177"/>
      <c r="AH177"/>
      <c r="AI177"/>
      <c r="AJ177"/>
      <c r="AK177"/>
      <c r="AL177"/>
      <c r="AM177"/>
    </row>
    <row r="178" spans="1:39" s="52" customFormat="1" ht="30" customHeight="1" x14ac:dyDescent="0.25">
      <c r="A178" s="71"/>
      <c r="B178" s="194"/>
      <c r="C178" s="190" t="s">
        <v>476</v>
      </c>
      <c r="D178" s="191">
        <v>23.97</v>
      </c>
      <c r="E178" s="9" t="s">
        <v>355</v>
      </c>
      <c r="F178" s="192" t="s">
        <v>307</v>
      </c>
      <c r="G178" s="193"/>
      <c r="H178" s="11">
        <v>0</v>
      </c>
      <c r="I178" s="11">
        <f>D178*0.9</f>
        <v>21.573</v>
      </c>
      <c r="J178" s="111"/>
      <c r="K178" s="95"/>
      <c r="L178" s="95"/>
      <c r="M178"/>
      <c r="N178"/>
      <c r="O178"/>
      <c r="P178"/>
      <c r="Q178"/>
      <c r="R178"/>
      <c r="S178"/>
      <c r="T178"/>
      <c r="U178"/>
      <c r="V178"/>
      <c r="W178"/>
      <c r="X178"/>
      <c r="Y178"/>
      <c r="Z178"/>
      <c r="AA178"/>
      <c r="AB178"/>
      <c r="AC178"/>
      <c r="AD178"/>
      <c r="AE178"/>
      <c r="AF178"/>
      <c r="AG178"/>
      <c r="AH178"/>
      <c r="AI178"/>
      <c r="AJ178"/>
      <c r="AK178"/>
      <c r="AL178"/>
      <c r="AM178"/>
    </row>
    <row r="179" spans="1:39" s="52" customFormat="1" ht="30" customHeight="1" x14ac:dyDescent="0.25">
      <c r="A179" s="71"/>
      <c r="B179" s="194"/>
      <c r="C179" s="190" t="s">
        <v>477</v>
      </c>
      <c r="D179" s="191">
        <v>9.9280000000000008</v>
      </c>
      <c r="E179" s="9" t="s">
        <v>355</v>
      </c>
      <c r="F179" s="192" t="s">
        <v>307</v>
      </c>
      <c r="G179" s="193"/>
      <c r="H179" s="11">
        <v>0</v>
      </c>
      <c r="I179" s="11">
        <f>D179*0.9</f>
        <v>8.9352000000000018</v>
      </c>
      <c r="J179" s="111"/>
      <c r="K179" s="95"/>
      <c r="L179" s="95"/>
      <c r="M179"/>
      <c r="N179"/>
      <c r="O179"/>
      <c r="P179"/>
      <c r="Q179"/>
      <c r="R179"/>
      <c r="S179"/>
      <c r="T179"/>
      <c r="U179"/>
      <c r="V179"/>
      <c r="W179"/>
      <c r="X179"/>
      <c r="Y179"/>
      <c r="Z179"/>
      <c r="AA179"/>
      <c r="AB179"/>
      <c r="AC179"/>
      <c r="AD179"/>
      <c r="AE179"/>
      <c r="AF179"/>
      <c r="AG179"/>
      <c r="AH179"/>
      <c r="AI179"/>
      <c r="AJ179"/>
      <c r="AK179"/>
      <c r="AL179"/>
      <c r="AM179"/>
    </row>
    <row r="180" spans="1:39" s="52" customFormat="1" ht="30" customHeight="1" x14ac:dyDescent="0.25">
      <c r="A180" s="71"/>
      <c r="B180" s="194"/>
      <c r="C180" s="190" t="s">
        <v>478</v>
      </c>
      <c r="D180" s="191">
        <v>1166.44</v>
      </c>
      <c r="E180" s="9" t="str">
        <f>E183</f>
        <v>25 years</v>
      </c>
      <c r="F180" s="192" t="s">
        <v>312</v>
      </c>
      <c r="G180" s="193"/>
      <c r="H180" s="11">
        <v>0</v>
      </c>
      <c r="I180" s="11">
        <v>0</v>
      </c>
      <c r="J180" s="111"/>
      <c r="K180" s="95"/>
      <c r="L180" s="95"/>
      <c r="M180"/>
      <c r="N180"/>
      <c r="O180"/>
      <c r="P180"/>
      <c r="Q180"/>
      <c r="R180"/>
      <c r="S180"/>
      <c r="T180"/>
      <c r="U180"/>
      <c r="V180"/>
      <c r="W180"/>
      <c r="X180"/>
      <c r="Y180"/>
      <c r="Z180"/>
      <c r="AA180"/>
      <c r="AB180"/>
      <c r="AC180"/>
      <c r="AD180"/>
      <c r="AE180"/>
      <c r="AF180"/>
      <c r="AG180"/>
      <c r="AH180"/>
      <c r="AI180"/>
      <c r="AJ180"/>
      <c r="AK180"/>
      <c r="AL180"/>
      <c r="AM180"/>
    </row>
    <row r="181" spans="1:39" s="52" customFormat="1" ht="30" customHeight="1" x14ac:dyDescent="0.25">
      <c r="A181" s="71"/>
      <c r="B181" s="194"/>
      <c r="C181" s="190" t="s">
        <v>479</v>
      </c>
      <c r="D181" s="191">
        <v>0.64</v>
      </c>
      <c r="E181" s="9" t="str">
        <f>E184</f>
        <v>25 years</v>
      </c>
      <c r="F181" s="192" t="s">
        <v>307</v>
      </c>
      <c r="G181" s="193"/>
      <c r="H181" s="11">
        <v>0</v>
      </c>
      <c r="I181" s="11">
        <f>D181*0.9</f>
        <v>0.57600000000000007</v>
      </c>
      <c r="J181" s="111"/>
      <c r="K181" s="95"/>
      <c r="L181" s="95"/>
      <c r="M181"/>
      <c r="N181"/>
      <c r="O181"/>
      <c r="P181"/>
      <c r="Q181"/>
      <c r="R181"/>
      <c r="S181"/>
      <c r="T181"/>
      <c r="U181"/>
      <c r="V181"/>
      <c r="W181"/>
      <c r="X181"/>
      <c r="Y181"/>
      <c r="Z181"/>
      <c r="AA181"/>
      <c r="AB181"/>
      <c r="AC181"/>
      <c r="AD181"/>
      <c r="AE181"/>
      <c r="AF181"/>
      <c r="AG181"/>
      <c r="AH181"/>
      <c r="AI181"/>
      <c r="AJ181"/>
      <c r="AK181"/>
      <c r="AL181"/>
      <c r="AM181"/>
    </row>
    <row r="182" spans="1:39" s="52" customFormat="1" ht="30" customHeight="1" x14ac:dyDescent="0.25">
      <c r="A182" s="71"/>
      <c r="B182" s="194"/>
      <c r="C182" s="190" t="s">
        <v>480</v>
      </c>
      <c r="D182" s="191">
        <v>9673.2799999999988</v>
      </c>
      <c r="E182" s="9" t="str">
        <f>E185</f>
        <v xml:space="preserve">15 years </v>
      </c>
      <c r="F182" s="192" t="s">
        <v>313</v>
      </c>
      <c r="G182" s="193"/>
      <c r="H182" s="11">
        <v>0</v>
      </c>
      <c r="I182" s="11">
        <v>0</v>
      </c>
      <c r="J182" s="111"/>
      <c r="K182" s="95"/>
      <c r="L182" s="95"/>
      <c r="M182"/>
      <c r="N182"/>
      <c r="O182"/>
      <c r="P182"/>
      <c r="Q182"/>
      <c r="R182"/>
      <c r="S182"/>
      <c r="T182"/>
      <c r="U182"/>
      <c r="V182"/>
      <c r="W182"/>
      <c r="X182"/>
      <c r="Y182"/>
      <c r="Z182"/>
      <c r="AA182"/>
      <c r="AB182"/>
      <c r="AC182"/>
      <c r="AD182"/>
      <c r="AE182"/>
      <c r="AF182"/>
      <c r="AG182"/>
      <c r="AH182"/>
      <c r="AI182"/>
      <c r="AJ182"/>
      <c r="AK182"/>
      <c r="AL182"/>
      <c r="AM182"/>
    </row>
    <row r="183" spans="1:39" s="52" customFormat="1" ht="30" customHeight="1" x14ac:dyDescent="0.25">
      <c r="A183" s="71"/>
      <c r="B183" s="194"/>
      <c r="C183" s="190" t="s">
        <v>481</v>
      </c>
      <c r="D183" s="191">
        <v>2117.4900000000002</v>
      </c>
      <c r="E183" s="9" t="str">
        <f>E184</f>
        <v>25 years</v>
      </c>
      <c r="F183" s="192" t="s">
        <v>307</v>
      </c>
      <c r="G183" s="193"/>
      <c r="H183" s="11">
        <v>0</v>
      </c>
      <c r="I183" s="11">
        <f>D183*0.9</f>
        <v>1905.7410000000002</v>
      </c>
      <c r="J183" s="111"/>
      <c r="K183" s="95"/>
      <c r="L183" s="95"/>
      <c r="M183"/>
      <c r="N183"/>
      <c r="O183"/>
      <c r="P183"/>
      <c r="Q183"/>
      <c r="R183"/>
      <c r="S183"/>
      <c r="T183"/>
      <c r="U183"/>
      <c r="V183"/>
      <c r="W183"/>
      <c r="X183"/>
      <c r="Y183"/>
      <c r="Z183"/>
      <c r="AA183"/>
      <c r="AB183"/>
      <c r="AC183"/>
      <c r="AD183"/>
      <c r="AE183"/>
      <c r="AF183"/>
      <c r="AG183"/>
      <c r="AH183"/>
      <c r="AI183"/>
      <c r="AJ183"/>
      <c r="AK183"/>
      <c r="AL183"/>
      <c r="AM183"/>
    </row>
    <row r="184" spans="1:39" s="52" customFormat="1" ht="30" customHeight="1" x14ac:dyDescent="0.25">
      <c r="A184" s="71"/>
      <c r="B184" s="194"/>
      <c r="C184" s="190" t="s">
        <v>482</v>
      </c>
      <c r="D184" s="191">
        <v>1521.76</v>
      </c>
      <c r="E184" s="9" t="s">
        <v>336</v>
      </c>
      <c r="F184" s="192" t="s">
        <v>307</v>
      </c>
      <c r="G184" s="193"/>
      <c r="H184" s="11">
        <v>0</v>
      </c>
      <c r="I184" s="11">
        <f t="shared" ref="I184:I185" si="4">D184*0.9</f>
        <v>1369.5840000000001</v>
      </c>
      <c r="J184" s="111"/>
      <c r="K184" s="95"/>
      <c r="L184" s="95"/>
      <c r="M184"/>
      <c r="N184"/>
      <c r="O184"/>
      <c r="P184"/>
      <c r="Q184"/>
      <c r="R184"/>
      <c r="S184"/>
      <c r="T184"/>
      <c r="U184"/>
      <c r="V184"/>
      <c r="W184"/>
      <c r="X184"/>
      <c r="Y184"/>
      <c r="Z184"/>
      <c r="AA184"/>
      <c r="AB184"/>
      <c r="AC184"/>
      <c r="AD184"/>
      <c r="AE184"/>
      <c r="AF184"/>
      <c r="AG184"/>
      <c r="AH184"/>
      <c r="AI184"/>
      <c r="AJ184"/>
      <c r="AK184"/>
      <c r="AL184"/>
      <c r="AM184"/>
    </row>
    <row r="185" spans="1:39" s="52" customFormat="1" ht="30" customHeight="1" x14ac:dyDescent="0.25">
      <c r="A185" s="71"/>
      <c r="B185" s="194"/>
      <c r="C185" s="190" t="s">
        <v>483</v>
      </c>
      <c r="D185" s="191">
        <v>468.08</v>
      </c>
      <c r="E185" s="9" t="s">
        <v>355</v>
      </c>
      <c r="F185" s="192" t="s">
        <v>307</v>
      </c>
      <c r="G185" s="193"/>
      <c r="H185" s="11">
        <v>0</v>
      </c>
      <c r="I185" s="11">
        <f t="shared" si="4"/>
        <v>421.27199999999999</v>
      </c>
      <c r="J185" s="111"/>
      <c r="K185" s="95"/>
      <c r="L185" s="95"/>
      <c r="M185"/>
      <c r="N185"/>
      <c r="O185"/>
      <c r="P185"/>
      <c r="Q185"/>
      <c r="R185"/>
      <c r="S185"/>
      <c r="T185"/>
      <c r="U185"/>
      <c r="V185"/>
      <c r="W185"/>
      <c r="X185"/>
      <c r="Y185"/>
      <c r="Z185"/>
      <c r="AA185"/>
      <c r="AB185"/>
      <c r="AC185"/>
      <c r="AD185"/>
      <c r="AE185"/>
      <c r="AF185"/>
      <c r="AG185"/>
      <c r="AH185"/>
      <c r="AI185"/>
      <c r="AJ185"/>
      <c r="AK185"/>
      <c r="AL185"/>
      <c r="AM185"/>
    </row>
    <row r="186" spans="1:39" s="52" customFormat="1" ht="30" customHeight="1" x14ac:dyDescent="0.25">
      <c r="A186" s="71"/>
      <c r="B186" s="194"/>
      <c r="C186" s="190" t="s">
        <v>484</v>
      </c>
      <c r="D186" s="191">
        <v>51.3</v>
      </c>
      <c r="E186" s="9" t="str">
        <f>E187</f>
        <v>30 years</v>
      </c>
      <c r="F186" s="192" t="s">
        <v>314</v>
      </c>
      <c r="G186" s="193"/>
      <c r="H186" s="11">
        <v>0</v>
      </c>
      <c r="I186" s="11">
        <f>D186</f>
        <v>51.3</v>
      </c>
      <c r="J186" s="111"/>
      <c r="K186" s="95"/>
      <c r="L186" s="95"/>
      <c r="M186"/>
      <c r="N186"/>
      <c r="O186"/>
      <c r="P186"/>
      <c r="Q186"/>
      <c r="R186"/>
      <c r="S186"/>
      <c r="T186"/>
      <c r="U186"/>
      <c r="V186"/>
      <c r="W186"/>
      <c r="X186"/>
      <c r="Y186"/>
      <c r="Z186"/>
      <c r="AA186"/>
      <c r="AB186"/>
      <c r="AC186"/>
      <c r="AD186"/>
      <c r="AE186"/>
      <c r="AF186"/>
      <c r="AG186"/>
      <c r="AH186"/>
      <c r="AI186"/>
      <c r="AJ186"/>
      <c r="AK186"/>
      <c r="AL186"/>
      <c r="AM186"/>
    </row>
    <row r="187" spans="1:39" s="52" customFormat="1" ht="30" customHeight="1" x14ac:dyDescent="0.25">
      <c r="A187" s="71"/>
      <c r="B187" s="194"/>
      <c r="C187" s="190" t="s">
        <v>485</v>
      </c>
      <c r="D187" s="191">
        <v>275.27999999999997</v>
      </c>
      <c r="E187" s="9" t="s">
        <v>337</v>
      </c>
      <c r="F187" s="192" t="s">
        <v>308</v>
      </c>
      <c r="G187" s="193"/>
      <c r="H187" s="11">
        <v>0</v>
      </c>
      <c r="I187" s="11">
        <f>D187</f>
        <v>275.27999999999997</v>
      </c>
      <c r="J187" s="111"/>
      <c r="K187" s="95"/>
      <c r="L187" s="95"/>
      <c r="M187"/>
      <c r="N187"/>
      <c r="O187"/>
      <c r="P187"/>
      <c r="Q187"/>
      <c r="R187"/>
      <c r="S187"/>
      <c r="T187"/>
      <c r="U187"/>
      <c r="V187"/>
      <c r="W187"/>
      <c r="X187"/>
      <c r="Y187"/>
      <c r="Z187"/>
      <c r="AA187"/>
      <c r="AB187"/>
      <c r="AC187"/>
      <c r="AD187"/>
      <c r="AE187"/>
      <c r="AF187"/>
      <c r="AG187"/>
      <c r="AH187"/>
      <c r="AI187"/>
      <c r="AJ187"/>
      <c r="AK187"/>
      <c r="AL187"/>
      <c r="AM187"/>
    </row>
    <row r="188" spans="1:39" s="52" customFormat="1" ht="30" customHeight="1" x14ac:dyDescent="0.25">
      <c r="A188" s="71"/>
      <c r="B188" s="194"/>
      <c r="C188" s="190" t="s">
        <v>459</v>
      </c>
      <c r="D188" s="191">
        <v>21914.49</v>
      </c>
      <c r="E188" s="9" t="s">
        <v>360</v>
      </c>
      <c r="F188" s="192" t="s">
        <v>307</v>
      </c>
      <c r="G188" s="193"/>
      <c r="H188" s="11">
        <v>0</v>
      </c>
      <c r="I188" s="11">
        <f>D188*0.9</f>
        <v>19723.041000000001</v>
      </c>
      <c r="J188" s="111"/>
      <c r="K188" s="95"/>
      <c r="L188" s="95"/>
      <c r="M188"/>
      <c r="N188"/>
      <c r="O188"/>
      <c r="P188"/>
      <c r="Q188"/>
      <c r="R188"/>
      <c r="S188"/>
      <c r="T188"/>
      <c r="U188"/>
      <c r="V188"/>
      <c r="W188"/>
      <c r="X188"/>
      <c r="Y188"/>
      <c r="Z188"/>
      <c r="AA188"/>
      <c r="AB188"/>
      <c r="AC188"/>
      <c r="AD188"/>
      <c r="AE188"/>
      <c r="AF188"/>
      <c r="AG188"/>
      <c r="AH188"/>
      <c r="AI188"/>
      <c r="AJ188"/>
      <c r="AK188"/>
      <c r="AL188"/>
      <c r="AM188"/>
    </row>
    <row r="189" spans="1:39" s="52" customFormat="1" ht="30" customHeight="1" x14ac:dyDescent="0.25">
      <c r="A189" s="71"/>
      <c r="B189" s="194"/>
      <c r="C189" s="190" t="s">
        <v>486</v>
      </c>
      <c r="D189" s="191">
        <v>24921.4</v>
      </c>
      <c r="E189" s="9" t="s">
        <v>360</v>
      </c>
      <c r="F189" s="192" t="s">
        <v>307</v>
      </c>
      <c r="G189" s="193"/>
      <c r="H189" s="11">
        <v>0</v>
      </c>
      <c r="I189" s="11">
        <f t="shared" ref="I189:I192" si="5">D189*0.9</f>
        <v>22429.260000000002</v>
      </c>
      <c r="J189" s="111"/>
      <c r="K189" s="95"/>
      <c r="L189" s="95"/>
      <c r="M189"/>
      <c r="N189"/>
      <c r="O189"/>
      <c r="P189"/>
      <c r="Q189"/>
      <c r="R189"/>
      <c r="S189"/>
      <c r="T189"/>
      <c r="U189"/>
      <c r="V189"/>
      <c r="W189"/>
      <c r="X189"/>
      <c r="Y189"/>
      <c r="Z189"/>
      <c r="AA189"/>
      <c r="AB189"/>
      <c r="AC189"/>
      <c r="AD189"/>
      <c r="AE189"/>
      <c r="AF189"/>
      <c r="AG189"/>
      <c r="AH189"/>
      <c r="AI189"/>
      <c r="AJ189"/>
      <c r="AK189"/>
      <c r="AL189"/>
      <c r="AM189"/>
    </row>
    <row r="190" spans="1:39" s="52" customFormat="1" ht="30" customHeight="1" x14ac:dyDescent="0.25">
      <c r="A190" s="71"/>
      <c r="B190" s="194"/>
      <c r="C190" s="190" t="s">
        <v>487</v>
      </c>
      <c r="D190" s="191">
        <v>688.42000000000007</v>
      </c>
      <c r="E190" s="9" t="s">
        <v>337</v>
      </c>
      <c r="F190" s="192" t="s">
        <v>307</v>
      </c>
      <c r="G190" s="193"/>
      <c r="H190" s="11">
        <v>0</v>
      </c>
      <c r="I190" s="11">
        <f t="shared" si="5"/>
        <v>619.57800000000009</v>
      </c>
      <c r="J190" s="111"/>
      <c r="K190" s="95"/>
      <c r="L190" s="95"/>
      <c r="M190"/>
      <c r="N190"/>
      <c r="O190"/>
      <c r="P190"/>
      <c r="Q190"/>
      <c r="R190"/>
      <c r="S190"/>
      <c r="T190"/>
      <c r="U190"/>
      <c r="V190"/>
      <c r="W190"/>
      <c r="X190"/>
      <c r="Y190"/>
      <c r="Z190"/>
      <c r="AA190"/>
      <c r="AB190"/>
      <c r="AC190"/>
      <c r="AD190"/>
      <c r="AE190"/>
      <c r="AF190"/>
      <c r="AG190"/>
      <c r="AH190"/>
      <c r="AI190"/>
      <c r="AJ190"/>
      <c r="AK190"/>
      <c r="AL190"/>
      <c r="AM190"/>
    </row>
    <row r="191" spans="1:39" s="52" customFormat="1" ht="30" hidden="1" customHeight="1" x14ac:dyDescent="0.25">
      <c r="A191" s="71"/>
      <c r="B191" s="72"/>
      <c r="C191" s="190" t="s">
        <v>362</v>
      </c>
      <c r="D191" s="191"/>
      <c r="E191" s="9"/>
      <c r="F191" s="192"/>
      <c r="G191" s="193"/>
      <c r="H191" s="11"/>
      <c r="I191" s="11">
        <f t="shared" si="5"/>
        <v>0</v>
      </c>
      <c r="J191" s="111"/>
      <c r="K191" s="95"/>
      <c r="L191" s="95"/>
      <c r="M191"/>
      <c r="N191"/>
      <c r="O191"/>
      <c r="P191"/>
      <c r="Q191"/>
      <c r="R191"/>
      <c r="S191"/>
      <c r="T191"/>
      <c r="U191"/>
      <c r="V191"/>
      <c r="W191"/>
      <c r="X191"/>
      <c r="Y191"/>
      <c r="Z191"/>
      <c r="AA191"/>
      <c r="AB191"/>
      <c r="AC191"/>
      <c r="AD191"/>
      <c r="AE191"/>
      <c r="AF191"/>
      <c r="AG191"/>
      <c r="AH191"/>
      <c r="AI191"/>
      <c r="AJ191"/>
      <c r="AK191"/>
      <c r="AL191"/>
      <c r="AM191"/>
    </row>
    <row r="192" spans="1:39" s="52" customFormat="1" ht="30" hidden="1" customHeight="1" x14ac:dyDescent="0.25">
      <c r="A192" s="71"/>
      <c r="B192" s="72"/>
      <c r="C192" s="190"/>
      <c r="D192" s="191"/>
      <c r="E192" s="9"/>
      <c r="F192" s="192"/>
      <c r="G192" s="193"/>
      <c r="H192" s="11"/>
      <c r="I192" s="11">
        <f t="shared" si="5"/>
        <v>0</v>
      </c>
      <c r="J192" s="111"/>
      <c r="K192" s="95"/>
      <c r="L192" s="95"/>
      <c r="M192"/>
      <c r="N192"/>
      <c r="O192"/>
      <c r="P192"/>
      <c r="Q192"/>
      <c r="R192"/>
      <c r="S192"/>
      <c r="T192"/>
      <c r="U192"/>
      <c r="V192"/>
      <c r="W192"/>
      <c r="X192"/>
      <c r="Y192"/>
      <c r="Z192"/>
      <c r="AA192"/>
      <c r="AB192"/>
      <c r="AC192"/>
      <c r="AD192"/>
      <c r="AE192"/>
      <c r="AF192"/>
      <c r="AG192"/>
      <c r="AH192"/>
      <c r="AI192"/>
      <c r="AJ192"/>
      <c r="AK192"/>
      <c r="AL192"/>
      <c r="AM192"/>
    </row>
    <row r="193" spans="1:39" s="52" customFormat="1" ht="30" customHeight="1" x14ac:dyDescent="0.25">
      <c r="A193" s="71">
        <v>6</v>
      </c>
      <c r="B193" s="72" t="s">
        <v>173</v>
      </c>
      <c r="C193" s="190" t="s">
        <v>359</v>
      </c>
      <c r="D193" s="191" t="s">
        <v>359</v>
      </c>
      <c r="E193" s="9" t="s">
        <v>359</v>
      </c>
      <c r="F193" s="386" t="s">
        <v>359</v>
      </c>
      <c r="G193" s="387"/>
      <c r="H193" s="11" t="s">
        <v>359</v>
      </c>
      <c r="I193" s="11" t="s">
        <v>359</v>
      </c>
      <c r="J193" s="235"/>
      <c r="K193" s="307"/>
      <c r="L193" s="307"/>
      <c r="M193"/>
      <c r="N193"/>
      <c r="O193"/>
      <c r="P193"/>
      <c r="Q193"/>
      <c r="R193"/>
      <c r="S193"/>
      <c r="T193"/>
      <c r="U193"/>
      <c r="V193"/>
      <c r="W193"/>
      <c r="X193"/>
      <c r="Y193"/>
      <c r="Z193"/>
      <c r="AA193"/>
      <c r="AB193"/>
      <c r="AC193"/>
      <c r="AD193"/>
      <c r="AE193"/>
      <c r="AF193"/>
      <c r="AG193"/>
      <c r="AH193"/>
      <c r="AI193"/>
      <c r="AJ193"/>
      <c r="AK193"/>
      <c r="AL193"/>
      <c r="AM193"/>
    </row>
    <row r="194" spans="1:39" s="52" customFormat="1" ht="30" customHeight="1" x14ac:dyDescent="0.25">
      <c r="A194" s="71">
        <v>7</v>
      </c>
      <c r="B194" s="72" t="s">
        <v>174</v>
      </c>
      <c r="C194" s="190" t="s">
        <v>359</v>
      </c>
      <c r="D194" s="191" t="s">
        <v>359</v>
      </c>
      <c r="E194" s="9" t="s">
        <v>359</v>
      </c>
      <c r="F194" s="386" t="s">
        <v>359</v>
      </c>
      <c r="G194" s="387"/>
      <c r="H194" s="11" t="s">
        <v>359</v>
      </c>
      <c r="I194" s="11" t="s">
        <v>359</v>
      </c>
      <c r="J194" s="235"/>
      <c r="K194" s="307"/>
      <c r="L194" s="307"/>
      <c r="M194"/>
      <c r="N194"/>
      <c r="O194"/>
      <c r="P194"/>
      <c r="Q194"/>
      <c r="R194"/>
      <c r="S194"/>
      <c r="T194"/>
      <c r="U194"/>
      <c r="V194"/>
      <c r="W194"/>
      <c r="X194"/>
      <c r="Y194"/>
      <c r="Z194"/>
      <c r="AA194"/>
      <c r="AB194"/>
      <c r="AC194"/>
      <c r="AD194"/>
      <c r="AE194"/>
      <c r="AF194"/>
      <c r="AG194"/>
      <c r="AH194"/>
      <c r="AI194"/>
      <c r="AJ194"/>
      <c r="AK194"/>
      <c r="AL194"/>
      <c r="AM194"/>
    </row>
    <row r="195" spans="1:39" s="52" customFormat="1" ht="30" customHeight="1" x14ac:dyDescent="0.25">
      <c r="A195" s="71">
        <v>8</v>
      </c>
      <c r="B195" s="72" t="s">
        <v>175</v>
      </c>
      <c r="C195" s="190" t="s">
        <v>374</v>
      </c>
      <c r="D195" s="191">
        <v>283107.20000000001</v>
      </c>
      <c r="E195" s="9" t="s">
        <v>358</v>
      </c>
      <c r="F195" s="192" t="s">
        <v>365</v>
      </c>
      <c r="G195" s="193"/>
      <c r="H195" s="11">
        <f>D195</f>
        <v>283107.20000000001</v>
      </c>
      <c r="I195" s="11">
        <v>0</v>
      </c>
      <c r="J195" s="235"/>
      <c r="K195" s="307"/>
      <c r="L195" s="307"/>
      <c r="M195"/>
      <c r="N195"/>
      <c r="O195"/>
      <c r="P195"/>
      <c r="Q195"/>
      <c r="R195"/>
      <c r="S195"/>
      <c r="T195"/>
      <c r="U195"/>
      <c r="V195"/>
      <c r="W195"/>
      <c r="X195"/>
      <c r="Y195"/>
      <c r="Z195"/>
      <c r="AA195"/>
      <c r="AB195"/>
      <c r="AC195"/>
      <c r="AD195"/>
      <c r="AE195"/>
      <c r="AF195"/>
      <c r="AG195"/>
      <c r="AH195"/>
      <c r="AI195"/>
      <c r="AJ195"/>
      <c r="AK195"/>
      <c r="AL195"/>
      <c r="AM195"/>
    </row>
    <row r="196" spans="1:39" s="52" customFormat="1" ht="30" customHeight="1" x14ac:dyDescent="0.25">
      <c r="A196" s="71"/>
      <c r="B196" s="72"/>
      <c r="C196" s="190" t="s">
        <v>375</v>
      </c>
      <c r="D196" s="191">
        <v>29525.4</v>
      </c>
      <c r="E196" s="9" t="s">
        <v>336</v>
      </c>
      <c r="F196" s="192" t="s">
        <v>315</v>
      </c>
      <c r="G196" s="193"/>
      <c r="H196" s="11">
        <f>D196</f>
        <v>29525.4</v>
      </c>
      <c r="I196" s="11">
        <v>0</v>
      </c>
      <c r="J196" s="111"/>
      <c r="K196" s="95"/>
      <c r="L196" s="95"/>
      <c r="M196"/>
      <c r="N196"/>
      <c r="O196"/>
      <c r="P196"/>
      <c r="Q196"/>
      <c r="R196"/>
      <c r="S196"/>
      <c r="T196"/>
      <c r="U196"/>
      <c r="V196"/>
      <c r="W196"/>
      <c r="X196"/>
      <c r="Y196"/>
      <c r="Z196"/>
      <c r="AA196"/>
      <c r="AB196"/>
      <c r="AC196"/>
      <c r="AD196"/>
      <c r="AE196"/>
      <c r="AF196"/>
      <c r="AG196"/>
      <c r="AH196"/>
      <c r="AI196"/>
      <c r="AJ196"/>
      <c r="AK196"/>
      <c r="AL196"/>
      <c r="AM196"/>
    </row>
    <row r="197" spans="1:39" s="52" customFormat="1" ht="30" customHeight="1" x14ac:dyDescent="0.25">
      <c r="A197" s="71"/>
      <c r="B197" s="72"/>
      <c r="C197" s="190" t="s">
        <v>376</v>
      </c>
      <c r="D197" s="191">
        <v>27210.400000000001</v>
      </c>
      <c r="E197" s="9" t="s">
        <v>337</v>
      </c>
      <c r="F197" s="192" t="s">
        <v>316</v>
      </c>
      <c r="G197" s="193"/>
      <c r="H197" s="11">
        <v>0</v>
      </c>
      <c r="I197" s="11">
        <f>D197</f>
        <v>27210.400000000001</v>
      </c>
      <c r="J197" s="111"/>
      <c r="K197" s="95"/>
      <c r="L197" s="95"/>
      <c r="M197"/>
      <c r="N197"/>
      <c r="O197"/>
      <c r="P197"/>
      <c r="Q197"/>
      <c r="R197"/>
      <c r="S197"/>
      <c r="T197"/>
      <c r="U197"/>
      <c r="V197"/>
      <c r="W197"/>
      <c r="X197"/>
      <c r="Y197"/>
      <c r="Z197"/>
      <c r="AA197"/>
      <c r="AB197"/>
      <c r="AC197"/>
      <c r="AD197"/>
      <c r="AE197"/>
      <c r="AF197"/>
      <c r="AG197"/>
      <c r="AH197"/>
      <c r="AI197"/>
      <c r="AJ197"/>
      <c r="AK197"/>
      <c r="AL197"/>
      <c r="AM197"/>
    </row>
    <row r="198" spans="1:39" s="52" customFormat="1" ht="30" customHeight="1" x14ac:dyDescent="0.25">
      <c r="A198" s="71"/>
      <c r="B198" s="72"/>
      <c r="C198" s="190" t="s">
        <v>377</v>
      </c>
      <c r="D198" s="191">
        <v>323760</v>
      </c>
      <c r="E198" s="9" t="s">
        <v>358</v>
      </c>
      <c r="F198" s="192" t="s">
        <v>317</v>
      </c>
      <c r="G198" s="193"/>
      <c r="H198" s="11">
        <v>0</v>
      </c>
      <c r="I198" s="11">
        <f>D198*0.98</f>
        <v>317284.8</v>
      </c>
      <c r="J198" s="111"/>
      <c r="K198" s="95"/>
      <c r="L198" s="95"/>
      <c r="M198"/>
      <c r="N198"/>
      <c r="O198"/>
      <c r="P198"/>
      <c r="Q198"/>
      <c r="R198"/>
      <c r="S198"/>
      <c r="T198"/>
      <c r="U198"/>
      <c r="V198"/>
      <c r="W198"/>
      <c r="X198"/>
      <c r="Y198"/>
      <c r="Z198"/>
      <c r="AA198"/>
      <c r="AB198"/>
      <c r="AC198"/>
      <c r="AD198"/>
      <c r="AE198"/>
      <c r="AF198"/>
      <c r="AG198"/>
      <c r="AH198"/>
      <c r="AI198"/>
      <c r="AJ198"/>
      <c r="AK198"/>
      <c r="AL198"/>
      <c r="AM198"/>
    </row>
    <row r="199" spans="1:39" s="52" customFormat="1" ht="30" customHeight="1" x14ac:dyDescent="0.25">
      <c r="A199" s="71"/>
      <c r="B199" s="72"/>
      <c r="C199" s="190" t="s">
        <v>378</v>
      </c>
      <c r="D199" s="191">
        <v>66704.44</v>
      </c>
      <c r="E199" s="9" t="s">
        <v>358</v>
      </c>
      <c r="F199" s="192" t="s">
        <v>318</v>
      </c>
      <c r="G199" s="193"/>
      <c r="H199" s="11">
        <v>0</v>
      </c>
      <c r="I199" s="11">
        <f>D199</f>
        <v>66704.44</v>
      </c>
      <c r="J199" s="111"/>
      <c r="K199" s="95"/>
      <c r="L199" s="95"/>
      <c r="M199"/>
      <c r="N199"/>
      <c r="O199"/>
      <c r="P199"/>
      <c r="Q199"/>
      <c r="R199"/>
      <c r="S199"/>
      <c r="T199"/>
      <c r="U199"/>
      <c r="V199"/>
      <c r="W199"/>
      <c r="X199"/>
      <c r="Y199"/>
      <c r="Z199"/>
      <c r="AA199"/>
      <c r="AB199"/>
      <c r="AC199"/>
      <c r="AD199"/>
      <c r="AE199"/>
      <c r="AF199"/>
      <c r="AG199"/>
      <c r="AH199"/>
      <c r="AI199"/>
      <c r="AJ199"/>
      <c r="AK199"/>
      <c r="AL199"/>
      <c r="AM199"/>
    </row>
    <row r="200" spans="1:39" s="52" customFormat="1" ht="30" customHeight="1" x14ac:dyDescent="0.25">
      <c r="A200" s="71"/>
      <c r="B200" s="72"/>
      <c r="C200" s="190" t="s">
        <v>379</v>
      </c>
      <c r="D200" s="191">
        <v>59.59</v>
      </c>
      <c r="E200" s="9" t="s">
        <v>337</v>
      </c>
      <c r="F200" s="192" t="s">
        <v>313</v>
      </c>
      <c r="G200" s="193"/>
      <c r="H200" s="11">
        <v>0</v>
      </c>
      <c r="I200" s="11">
        <v>0</v>
      </c>
      <c r="J200" s="111"/>
      <c r="K200" s="95"/>
      <c r="L200" s="95"/>
      <c r="M200"/>
      <c r="N200"/>
      <c r="O200"/>
      <c r="P200"/>
      <c r="Q200"/>
      <c r="R200"/>
      <c r="S200"/>
      <c r="T200"/>
      <c r="U200"/>
      <c r="V200"/>
      <c r="W200"/>
      <c r="X200"/>
      <c r="Y200"/>
      <c r="Z200"/>
      <c r="AA200"/>
      <c r="AB200"/>
      <c r="AC200"/>
      <c r="AD200"/>
      <c r="AE200"/>
      <c r="AF200"/>
      <c r="AG200"/>
      <c r="AH200"/>
      <c r="AI200"/>
      <c r="AJ200"/>
      <c r="AK200"/>
      <c r="AL200"/>
      <c r="AM200"/>
    </row>
    <row r="201" spans="1:39" s="52" customFormat="1" ht="30" customHeight="1" x14ac:dyDescent="0.25">
      <c r="A201" s="71"/>
      <c r="B201" s="72"/>
      <c r="C201" s="190" t="s">
        <v>374</v>
      </c>
      <c r="D201" s="191">
        <v>11424</v>
      </c>
      <c r="E201" s="9" t="s">
        <v>336</v>
      </c>
      <c r="F201" s="192" t="s">
        <v>365</v>
      </c>
      <c r="G201" s="193"/>
      <c r="H201" s="11">
        <f>D201</f>
        <v>11424</v>
      </c>
      <c r="I201" s="11">
        <v>0</v>
      </c>
      <c r="J201" s="111"/>
      <c r="K201" s="95"/>
      <c r="L201" s="95"/>
      <c r="M201"/>
      <c r="N201"/>
      <c r="O201"/>
      <c r="P201"/>
      <c r="Q201"/>
      <c r="R201"/>
      <c r="S201"/>
      <c r="T201"/>
      <c r="U201"/>
      <c r="V201"/>
      <c r="W201"/>
      <c r="X201"/>
      <c r="Y201"/>
      <c r="Z201"/>
      <c r="AA201"/>
      <c r="AB201"/>
      <c r="AC201"/>
      <c r="AD201"/>
      <c r="AE201"/>
      <c r="AF201"/>
      <c r="AG201"/>
      <c r="AH201"/>
      <c r="AI201"/>
      <c r="AJ201"/>
      <c r="AK201"/>
      <c r="AL201"/>
      <c r="AM201"/>
    </row>
    <row r="202" spans="1:39" s="52" customFormat="1" ht="30" customHeight="1" x14ac:dyDescent="0.25">
      <c r="A202" s="71"/>
      <c r="B202" s="72"/>
      <c r="C202" s="190" t="s">
        <v>380</v>
      </c>
      <c r="D202" s="191">
        <v>5757.5</v>
      </c>
      <c r="E202" s="9" t="s">
        <v>358</v>
      </c>
      <c r="F202" s="192" t="s">
        <v>319</v>
      </c>
      <c r="G202" s="193"/>
      <c r="H202" s="11">
        <v>0</v>
      </c>
      <c r="I202" s="11">
        <f>D202</f>
        <v>5757.5</v>
      </c>
      <c r="J202" s="111"/>
      <c r="K202" s="95"/>
      <c r="L202" s="95"/>
      <c r="M202"/>
      <c r="N202"/>
      <c r="O202"/>
      <c r="P202"/>
      <c r="Q202"/>
      <c r="R202"/>
      <c r="S202"/>
      <c r="T202"/>
      <c r="U202"/>
      <c r="V202"/>
      <c r="W202"/>
      <c r="X202"/>
      <c r="Y202"/>
      <c r="Z202"/>
      <c r="AA202"/>
      <c r="AB202"/>
      <c r="AC202"/>
      <c r="AD202"/>
      <c r="AE202"/>
      <c r="AF202"/>
      <c r="AG202"/>
      <c r="AH202"/>
      <c r="AI202"/>
      <c r="AJ202"/>
      <c r="AK202"/>
      <c r="AL202"/>
      <c r="AM202"/>
    </row>
    <row r="203" spans="1:39" s="52" customFormat="1" ht="30" customHeight="1" x14ac:dyDescent="0.25">
      <c r="A203" s="71"/>
      <c r="B203" s="72"/>
      <c r="C203" s="190" t="s">
        <v>374</v>
      </c>
      <c r="D203" s="191">
        <v>27640.799999999999</v>
      </c>
      <c r="E203" s="9" t="s">
        <v>358</v>
      </c>
      <c r="F203" s="192" t="s">
        <v>365</v>
      </c>
      <c r="G203" s="193"/>
      <c r="H203" s="11">
        <f>D203</f>
        <v>27640.799999999999</v>
      </c>
      <c r="I203" s="11">
        <v>0</v>
      </c>
      <c r="J203" s="111"/>
      <c r="K203" s="95"/>
      <c r="L203" s="95"/>
      <c r="M203"/>
      <c r="N203"/>
      <c r="O203"/>
      <c r="P203"/>
      <c r="Q203"/>
      <c r="R203"/>
      <c r="S203"/>
      <c r="T203"/>
      <c r="U203"/>
      <c r="V203"/>
      <c r="W203"/>
      <c r="X203"/>
      <c r="Y203"/>
      <c r="Z203"/>
      <c r="AA203"/>
      <c r="AB203"/>
      <c r="AC203"/>
      <c r="AD203"/>
      <c r="AE203"/>
      <c r="AF203"/>
      <c r="AG203"/>
      <c r="AH203"/>
      <c r="AI203"/>
      <c r="AJ203"/>
      <c r="AK203"/>
      <c r="AL203"/>
      <c r="AM203"/>
    </row>
    <row r="204" spans="1:39" s="52" customFormat="1" ht="30" customHeight="1" x14ac:dyDescent="0.25">
      <c r="A204" s="71"/>
      <c r="B204" s="72"/>
      <c r="C204" s="190" t="s">
        <v>381</v>
      </c>
      <c r="D204" s="191">
        <v>55188.85</v>
      </c>
      <c r="E204" s="9" t="s">
        <v>358</v>
      </c>
      <c r="F204" s="192" t="s">
        <v>319</v>
      </c>
      <c r="G204" s="193"/>
      <c r="H204" s="11">
        <v>0</v>
      </c>
      <c r="I204" s="11">
        <f>D204</f>
        <v>55188.85</v>
      </c>
      <c r="J204" s="111"/>
      <c r="K204" s="95"/>
      <c r="L204" s="95"/>
      <c r="M204"/>
      <c r="N204"/>
      <c r="O204"/>
      <c r="P204"/>
      <c r="Q204"/>
      <c r="R204"/>
      <c r="S204"/>
      <c r="T204"/>
      <c r="U204"/>
      <c r="V204"/>
      <c r="W204"/>
      <c r="X204"/>
      <c r="Y204"/>
      <c r="Z204"/>
      <c r="AA204"/>
      <c r="AB204"/>
      <c r="AC204"/>
      <c r="AD204"/>
      <c r="AE204"/>
      <c r="AF204"/>
      <c r="AG204"/>
      <c r="AH204"/>
      <c r="AI204"/>
      <c r="AJ204"/>
      <c r="AK204"/>
      <c r="AL204"/>
      <c r="AM204"/>
    </row>
    <row r="205" spans="1:39" s="52" customFormat="1" ht="30" customHeight="1" x14ac:dyDescent="0.25">
      <c r="A205" s="71"/>
      <c r="B205" s="72"/>
      <c r="C205" s="190" t="s">
        <v>374</v>
      </c>
      <c r="D205" s="191">
        <v>8241.7999999999993</v>
      </c>
      <c r="E205" s="9" t="s">
        <v>358</v>
      </c>
      <c r="F205" s="192" t="s">
        <v>365</v>
      </c>
      <c r="G205" s="193"/>
      <c r="H205" s="11">
        <f>D205</f>
        <v>8241.7999999999993</v>
      </c>
      <c r="I205" s="11">
        <v>0</v>
      </c>
      <c r="J205" s="111"/>
      <c r="K205" s="95"/>
      <c r="L205" s="95"/>
      <c r="M205"/>
      <c r="N205"/>
      <c r="O205"/>
      <c r="P205"/>
      <c r="Q205"/>
      <c r="R205"/>
      <c r="S205"/>
      <c r="T205"/>
      <c r="U205"/>
      <c r="V205"/>
      <c r="W205"/>
      <c r="X205"/>
      <c r="Y205"/>
      <c r="Z205"/>
      <c r="AA205"/>
      <c r="AB205"/>
      <c r="AC205"/>
      <c r="AD205"/>
      <c r="AE205"/>
      <c r="AF205"/>
      <c r="AG205"/>
      <c r="AH205"/>
      <c r="AI205"/>
      <c r="AJ205"/>
      <c r="AK205"/>
      <c r="AL205"/>
      <c r="AM205"/>
    </row>
    <row r="206" spans="1:39" s="52" customFormat="1" ht="30" customHeight="1" x14ac:dyDescent="0.25">
      <c r="A206" s="71"/>
      <c r="B206" s="72"/>
      <c r="C206" s="190" t="s">
        <v>378</v>
      </c>
      <c r="D206" s="191">
        <v>339708.6</v>
      </c>
      <c r="E206" s="9" t="s">
        <v>358</v>
      </c>
      <c r="F206" s="192" t="s">
        <v>318</v>
      </c>
      <c r="G206" s="193"/>
      <c r="H206" s="11">
        <v>0</v>
      </c>
      <c r="I206" s="11">
        <f>D206</f>
        <v>339708.6</v>
      </c>
      <c r="J206" s="111"/>
      <c r="K206" s="95"/>
      <c r="L206" s="95"/>
      <c r="M206"/>
      <c r="N206"/>
      <c r="O206"/>
      <c r="P206"/>
      <c r="Q206"/>
      <c r="R206"/>
      <c r="S206"/>
      <c r="T206"/>
      <c r="U206"/>
      <c r="V206"/>
      <c r="W206"/>
      <c r="X206"/>
      <c r="Y206"/>
      <c r="Z206"/>
      <c r="AA206"/>
      <c r="AB206"/>
      <c r="AC206"/>
      <c r="AD206"/>
      <c r="AE206"/>
      <c r="AF206"/>
      <c r="AG206"/>
      <c r="AH206"/>
      <c r="AI206"/>
      <c r="AJ206"/>
      <c r="AK206"/>
      <c r="AL206"/>
      <c r="AM206"/>
    </row>
    <row r="207" spans="1:39" s="52" customFormat="1" ht="30" customHeight="1" x14ac:dyDescent="0.25">
      <c r="A207" s="71"/>
      <c r="B207" s="72"/>
      <c r="C207" s="190" t="s">
        <v>371</v>
      </c>
      <c r="D207" s="191">
        <v>19870.400000000001</v>
      </c>
      <c r="E207" s="9" t="s">
        <v>358</v>
      </c>
      <c r="F207" s="192" t="s">
        <v>365</v>
      </c>
      <c r="G207" s="193"/>
      <c r="H207" s="11">
        <f>D207</f>
        <v>19870.400000000001</v>
      </c>
      <c r="I207" s="11">
        <v>0</v>
      </c>
      <c r="J207" s="111"/>
      <c r="K207" s="95"/>
      <c r="L207" s="95"/>
      <c r="M207"/>
      <c r="N207"/>
      <c r="O207"/>
      <c r="P207"/>
      <c r="Q207"/>
      <c r="R207"/>
      <c r="S207"/>
      <c r="T207"/>
      <c r="U207"/>
      <c r="V207"/>
      <c r="W207"/>
      <c r="X207"/>
      <c r="Y207"/>
      <c r="Z207"/>
      <c r="AA207"/>
      <c r="AB207"/>
      <c r="AC207"/>
      <c r="AD207"/>
      <c r="AE207"/>
      <c r="AF207"/>
      <c r="AG207"/>
      <c r="AH207"/>
      <c r="AI207"/>
      <c r="AJ207"/>
      <c r="AK207"/>
      <c r="AL207"/>
      <c r="AM207"/>
    </row>
    <row r="208" spans="1:39" s="52" customFormat="1" ht="30" customHeight="1" x14ac:dyDescent="0.25">
      <c r="A208" s="71"/>
      <c r="B208" s="72"/>
      <c r="C208" s="190" t="s">
        <v>372</v>
      </c>
      <c r="D208" s="191">
        <v>82284.800000000003</v>
      </c>
      <c r="E208" s="9" t="s">
        <v>358</v>
      </c>
      <c r="F208" s="192" t="s">
        <v>365</v>
      </c>
      <c r="G208" s="193"/>
      <c r="H208" s="11">
        <f>D208</f>
        <v>82284.800000000003</v>
      </c>
      <c r="I208" s="11">
        <v>0</v>
      </c>
      <c r="J208" s="111"/>
      <c r="K208" s="95"/>
      <c r="L208" s="95"/>
      <c r="M208"/>
      <c r="N208"/>
      <c r="O208"/>
      <c r="P208"/>
      <c r="Q208"/>
      <c r="R208"/>
      <c r="S208"/>
      <c r="T208"/>
      <c r="U208"/>
      <c r="V208"/>
      <c r="W208"/>
      <c r="X208"/>
      <c r="Y208"/>
      <c r="Z208"/>
      <c r="AA208"/>
      <c r="AB208"/>
      <c r="AC208"/>
      <c r="AD208"/>
      <c r="AE208"/>
      <c r="AF208"/>
      <c r="AG208"/>
      <c r="AH208"/>
      <c r="AI208"/>
      <c r="AJ208"/>
      <c r="AK208"/>
      <c r="AL208"/>
      <c r="AM208"/>
    </row>
    <row r="209" spans="1:39" s="52" customFormat="1" ht="30" customHeight="1" x14ac:dyDescent="0.25">
      <c r="A209" s="71"/>
      <c r="B209" s="72"/>
      <c r="C209" s="190" t="s">
        <v>373</v>
      </c>
      <c r="D209" s="191">
        <v>9322.5</v>
      </c>
      <c r="E209" s="9" t="s">
        <v>358</v>
      </c>
      <c r="F209" s="192" t="s">
        <v>365</v>
      </c>
      <c r="G209" s="193"/>
      <c r="H209" s="11">
        <f>D209</f>
        <v>9322.5</v>
      </c>
      <c r="I209" s="11">
        <v>0</v>
      </c>
      <c r="J209" s="111"/>
      <c r="K209" s="95"/>
      <c r="L209" s="95"/>
      <c r="M209"/>
      <c r="N209"/>
      <c r="O209"/>
      <c r="P209"/>
      <c r="Q209"/>
      <c r="R209"/>
      <c r="S209"/>
      <c r="T209"/>
      <c r="U209"/>
      <c r="V209"/>
      <c r="W209"/>
      <c r="X209"/>
      <c r="Y209"/>
      <c r="Z209"/>
      <c r="AA209"/>
      <c r="AB209"/>
      <c r="AC209"/>
      <c r="AD209"/>
      <c r="AE209"/>
      <c r="AF209"/>
      <c r="AG209"/>
      <c r="AH209"/>
      <c r="AI209"/>
      <c r="AJ209"/>
      <c r="AK209"/>
      <c r="AL209"/>
      <c r="AM209"/>
    </row>
    <row r="210" spans="1:39" s="52" customFormat="1" ht="30" customHeight="1" x14ac:dyDescent="0.25">
      <c r="A210" s="71"/>
      <c r="B210" s="72"/>
      <c r="C210" s="190" t="s">
        <v>369</v>
      </c>
      <c r="D210" s="191">
        <v>407.1</v>
      </c>
      <c r="E210" s="9" t="s">
        <v>355</v>
      </c>
      <c r="F210" s="192" t="s">
        <v>307</v>
      </c>
      <c r="G210" s="193"/>
      <c r="H210" s="11">
        <v>0</v>
      </c>
      <c r="I210" s="11">
        <f>D210*0.9</f>
        <v>366.39000000000004</v>
      </c>
      <c r="J210" s="111"/>
      <c r="K210" s="95"/>
      <c r="L210" s="95"/>
      <c r="M210"/>
      <c r="N210"/>
      <c r="O210"/>
      <c r="P210"/>
      <c r="Q210"/>
      <c r="R210"/>
      <c r="S210"/>
      <c r="T210"/>
      <c r="U210"/>
      <c r="V210"/>
      <c r="W210"/>
      <c r="X210"/>
      <c r="Y210"/>
      <c r="Z210"/>
      <c r="AA210"/>
      <c r="AB210"/>
      <c r="AC210"/>
      <c r="AD210"/>
      <c r="AE210"/>
      <c r="AF210"/>
      <c r="AG210"/>
      <c r="AH210"/>
      <c r="AI210"/>
      <c r="AJ210"/>
      <c r="AK210"/>
      <c r="AL210"/>
      <c r="AM210"/>
    </row>
    <row r="211" spans="1:39" s="52" customFormat="1" ht="30" customHeight="1" x14ac:dyDescent="0.25">
      <c r="A211" s="71"/>
      <c r="B211" s="72"/>
      <c r="C211" s="190" t="s">
        <v>370</v>
      </c>
      <c r="D211" s="191">
        <v>113.26</v>
      </c>
      <c r="E211" s="9" t="s">
        <v>358</v>
      </c>
      <c r="F211" s="192" t="s">
        <v>314</v>
      </c>
      <c r="G211" s="193"/>
      <c r="H211" s="11">
        <v>0</v>
      </c>
      <c r="I211" s="11">
        <v>0</v>
      </c>
      <c r="J211" s="111"/>
      <c r="K211" s="95"/>
      <c r="L211" s="95"/>
      <c r="M211"/>
      <c r="N211"/>
      <c r="O211"/>
      <c r="P211"/>
      <c r="Q211"/>
      <c r="R211"/>
      <c r="S211"/>
      <c r="T211"/>
      <c r="U211"/>
      <c r="V211"/>
      <c r="W211"/>
      <c r="X211"/>
      <c r="Y211"/>
      <c r="Z211"/>
      <c r="AA211"/>
      <c r="AB211"/>
      <c r="AC211"/>
      <c r="AD211"/>
      <c r="AE211"/>
      <c r="AF211"/>
      <c r="AG211"/>
      <c r="AH211"/>
      <c r="AI211"/>
      <c r="AJ211"/>
      <c r="AK211"/>
      <c r="AL211"/>
      <c r="AM211"/>
    </row>
    <row r="212" spans="1:39" s="52" customFormat="1" ht="30" customHeight="1" x14ac:dyDescent="0.25">
      <c r="A212" s="71"/>
      <c r="B212" s="72"/>
      <c r="C212" s="190" t="s">
        <v>366</v>
      </c>
      <c r="D212" s="191">
        <v>41200</v>
      </c>
      <c r="E212" s="9" t="s">
        <v>337</v>
      </c>
      <c r="F212" s="192" t="s">
        <v>330</v>
      </c>
      <c r="G212" s="193"/>
      <c r="H212" s="11">
        <f>D212</f>
        <v>41200</v>
      </c>
      <c r="I212" s="11">
        <v>0</v>
      </c>
      <c r="J212" s="111"/>
      <c r="K212" s="95"/>
      <c r="L212" s="95"/>
      <c r="M212"/>
      <c r="N212"/>
      <c r="O212"/>
      <c r="P212"/>
      <c r="Q212"/>
      <c r="R212"/>
      <c r="S212"/>
      <c r="T212"/>
      <c r="U212"/>
      <c r="V212"/>
      <c r="W212"/>
      <c r="X212"/>
      <c r="Y212"/>
      <c r="Z212"/>
      <c r="AA212"/>
      <c r="AB212"/>
      <c r="AC212"/>
      <c r="AD212"/>
      <c r="AE212"/>
      <c r="AF212"/>
      <c r="AG212"/>
      <c r="AH212"/>
      <c r="AI212"/>
      <c r="AJ212"/>
      <c r="AK212"/>
      <c r="AL212"/>
      <c r="AM212"/>
    </row>
    <row r="213" spans="1:39" s="52" customFormat="1" ht="30" customHeight="1" x14ac:dyDescent="0.25">
      <c r="A213" s="71"/>
      <c r="B213" s="72"/>
      <c r="C213" s="190" t="s">
        <v>367</v>
      </c>
      <c r="D213" s="191">
        <v>1176.9099999999999</v>
      </c>
      <c r="E213" s="9" t="s">
        <v>358</v>
      </c>
      <c r="F213" s="192" t="s">
        <v>313</v>
      </c>
      <c r="G213" s="192"/>
      <c r="H213" s="11">
        <v>0</v>
      </c>
      <c r="I213" s="11">
        <v>0</v>
      </c>
      <c r="J213" s="111"/>
      <c r="K213" s="95"/>
      <c r="L213" s="95"/>
      <c r="M213"/>
      <c r="N213"/>
      <c r="O213"/>
      <c r="P213"/>
      <c r="Q213"/>
      <c r="R213"/>
      <c r="S213"/>
      <c r="T213"/>
      <c r="U213"/>
      <c r="V213"/>
      <c r="W213"/>
      <c r="X213"/>
      <c r="Y213"/>
      <c r="Z213"/>
      <c r="AA213"/>
      <c r="AB213"/>
      <c r="AC213"/>
      <c r="AD213"/>
      <c r="AE213"/>
      <c r="AF213"/>
      <c r="AG213"/>
      <c r="AH213"/>
      <c r="AI213"/>
      <c r="AJ213"/>
      <c r="AK213"/>
      <c r="AL213"/>
      <c r="AM213"/>
    </row>
    <row r="214" spans="1:39" s="52" customFormat="1" ht="30" customHeight="1" x14ac:dyDescent="0.25">
      <c r="A214" s="71"/>
      <c r="B214" s="72"/>
      <c r="C214" s="190" t="s">
        <v>368</v>
      </c>
      <c r="D214" s="191">
        <v>21664.16</v>
      </c>
      <c r="E214" s="9" t="s">
        <v>358</v>
      </c>
      <c r="F214" s="192" t="s">
        <v>365</v>
      </c>
      <c r="G214" s="193"/>
      <c r="H214" s="11">
        <f>D214</f>
        <v>21664.16</v>
      </c>
      <c r="I214" s="11">
        <v>0</v>
      </c>
      <c r="J214" s="111"/>
      <c r="K214" s="95"/>
      <c r="L214" s="95"/>
      <c r="M214"/>
      <c r="N214"/>
      <c r="O214"/>
      <c r="P214"/>
      <c r="Q214"/>
      <c r="R214"/>
      <c r="S214"/>
      <c r="T214"/>
      <c r="U214"/>
      <c r="V214"/>
      <c r="W214"/>
      <c r="X214"/>
      <c r="Y214"/>
      <c r="Z214"/>
      <c r="AA214"/>
      <c r="AB214"/>
      <c r="AC214"/>
      <c r="AD214"/>
      <c r="AE214"/>
      <c r="AF214"/>
      <c r="AG214"/>
      <c r="AH214"/>
      <c r="AI214"/>
      <c r="AJ214"/>
      <c r="AK214"/>
      <c r="AL214"/>
      <c r="AM214"/>
    </row>
    <row r="215" spans="1:39" s="52" customFormat="1" ht="30" hidden="1" customHeight="1" x14ac:dyDescent="0.25">
      <c r="A215" s="71"/>
      <c r="B215" s="72"/>
      <c r="C215" s="109"/>
      <c r="D215" s="9"/>
      <c r="E215" s="9"/>
      <c r="F215" s="109"/>
      <c r="G215" s="110"/>
      <c r="H215" s="11"/>
      <c r="I215" s="11"/>
      <c r="J215" s="111"/>
      <c r="K215" s="95"/>
      <c r="L215" s="95"/>
      <c r="M215"/>
      <c r="N215"/>
      <c r="O215"/>
      <c r="P215"/>
      <c r="Q215"/>
      <c r="R215"/>
      <c r="S215"/>
      <c r="T215"/>
      <c r="U215"/>
      <c r="V215"/>
      <c r="W215"/>
      <c r="X215"/>
      <c r="Y215"/>
      <c r="Z215"/>
      <c r="AA215"/>
      <c r="AB215"/>
      <c r="AC215"/>
      <c r="AD215"/>
      <c r="AE215"/>
      <c r="AF215"/>
      <c r="AG215"/>
      <c r="AH215"/>
      <c r="AI215"/>
      <c r="AJ215"/>
      <c r="AK215"/>
      <c r="AL215"/>
      <c r="AM215"/>
    </row>
    <row r="216" spans="1:39" s="52" customFormat="1" ht="30" hidden="1" customHeight="1" x14ac:dyDescent="0.25">
      <c r="A216" s="71"/>
      <c r="B216" s="72"/>
      <c r="C216" s="109"/>
      <c r="D216" s="9"/>
      <c r="E216" s="9"/>
      <c r="F216" s="109"/>
      <c r="G216" s="110"/>
      <c r="H216" s="11"/>
      <c r="I216" s="11"/>
      <c r="J216" s="111"/>
      <c r="K216" s="95"/>
      <c r="L216" s="95"/>
      <c r="M216"/>
      <c r="N216"/>
      <c r="O216"/>
      <c r="P216"/>
      <c r="Q216"/>
      <c r="R216"/>
      <c r="S216"/>
      <c r="T216"/>
      <c r="U216"/>
      <c r="V216"/>
      <c r="W216"/>
      <c r="X216"/>
      <c r="Y216"/>
      <c r="Z216"/>
      <c r="AA216"/>
      <c r="AB216"/>
      <c r="AC216"/>
      <c r="AD216"/>
      <c r="AE216"/>
      <c r="AF216"/>
      <c r="AG216"/>
      <c r="AH216"/>
      <c r="AI216"/>
      <c r="AJ216"/>
      <c r="AK216"/>
      <c r="AL216"/>
      <c r="AM216"/>
    </row>
    <row r="217" spans="1:39" s="52" customFormat="1" ht="30" hidden="1" customHeight="1" x14ac:dyDescent="0.25">
      <c r="A217" s="71"/>
      <c r="B217" s="72"/>
      <c r="C217" s="109"/>
      <c r="D217" s="9"/>
      <c r="E217" s="9"/>
      <c r="F217" s="109"/>
      <c r="G217" s="110"/>
      <c r="H217" s="11"/>
      <c r="I217" s="11"/>
      <c r="J217" s="111"/>
      <c r="K217" s="95"/>
      <c r="L217" s="95"/>
      <c r="M217"/>
      <c r="N217"/>
      <c r="O217"/>
      <c r="P217"/>
      <c r="Q217"/>
      <c r="R217"/>
      <c r="S217"/>
      <c r="T217"/>
      <c r="U217"/>
      <c r="V217"/>
      <c r="W217"/>
      <c r="X217"/>
      <c r="Y217"/>
      <c r="Z217"/>
      <c r="AA217"/>
      <c r="AB217"/>
      <c r="AC217"/>
      <c r="AD217"/>
      <c r="AE217"/>
      <c r="AF217"/>
      <c r="AG217"/>
      <c r="AH217"/>
      <c r="AI217"/>
      <c r="AJ217"/>
      <c r="AK217"/>
      <c r="AL217"/>
      <c r="AM217"/>
    </row>
    <row r="218" spans="1:39" s="52" customFormat="1" ht="30" hidden="1" customHeight="1" x14ac:dyDescent="0.25">
      <c r="A218" s="71"/>
      <c r="B218" s="72"/>
      <c r="C218" s="109"/>
      <c r="D218" s="9"/>
      <c r="E218" s="9"/>
      <c r="F218" s="109"/>
      <c r="G218" s="110"/>
      <c r="H218" s="11"/>
      <c r="I218" s="11"/>
      <c r="J218" s="111"/>
      <c r="K218" s="95"/>
      <c r="L218" s="95"/>
      <c r="M218"/>
      <c r="N218"/>
      <c r="O218"/>
      <c r="P218"/>
      <c r="Q218"/>
      <c r="R218"/>
      <c r="S218"/>
      <c r="T218"/>
      <c r="U218"/>
      <c r="V218"/>
      <c r="W218"/>
      <c r="X218"/>
      <c r="Y218"/>
      <c r="Z218"/>
      <c r="AA218"/>
      <c r="AB218"/>
      <c r="AC218"/>
      <c r="AD218"/>
      <c r="AE218"/>
      <c r="AF218"/>
      <c r="AG218"/>
      <c r="AH218"/>
      <c r="AI218"/>
      <c r="AJ218"/>
      <c r="AK218"/>
      <c r="AL218"/>
      <c r="AM218"/>
    </row>
    <row r="219" spans="1:39" s="52" customFormat="1" ht="30" hidden="1" customHeight="1" x14ac:dyDescent="0.25">
      <c r="A219" s="71"/>
      <c r="B219" s="72"/>
      <c r="C219" s="109"/>
      <c r="D219" s="9"/>
      <c r="E219" s="9"/>
      <c r="F219" s="109"/>
      <c r="G219" s="110"/>
      <c r="H219" s="11"/>
      <c r="I219" s="11"/>
      <c r="J219" s="111"/>
      <c r="K219" s="95"/>
      <c r="L219" s="95"/>
      <c r="M219"/>
      <c r="N219"/>
      <c r="O219"/>
      <c r="P219"/>
      <c r="Q219"/>
      <c r="R219"/>
      <c r="S219"/>
      <c r="T219"/>
      <c r="U219"/>
      <c r="V219"/>
      <c r="W219"/>
      <c r="X219"/>
      <c r="Y219"/>
      <c r="Z219"/>
      <c r="AA219"/>
      <c r="AB219"/>
      <c r="AC219"/>
      <c r="AD219"/>
      <c r="AE219"/>
      <c r="AF219"/>
      <c r="AG219"/>
      <c r="AH219"/>
      <c r="AI219"/>
      <c r="AJ219"/>
      <c r="AK219"/>
      <c r="AL219"/>
      <c r="AM219"/>
    </row>
    <row r="220" spans="1:39" s="52" customFormat="1" ht="30" hidden="1" customHeight="1" x14ac:dyDescent="0.25">
      <c r="A220" s="71"/>
      <c r="B220" s="72"/>
      <c r="C220" s="109"/>
      <c r="D220" s="9"/>
      <c r="E220" s="9"/>
      <c r="F220" s="109"/>
      <c r="G220" s="110"/>
      <c r="H220" s="11"/>
      <c r="I220" s="11"/>
      <c r="J220" s="111"/>
      <c r="K220" s="95"/>
      <c r="L220" s="95"/>
      <c r="M220"/>
      <c r="N220"/>
      <c r="O220"/>
      <c r="P220"/>
      <c r="Q220"/>
      <c r="R220"/>
      <c r="S220"/>
      <c r="T220"/>
      <c r="U220"/>
      <c r="V220"/>
      <c r="W220"/>
      <c r="X220"/>
      <c r="Y220"/>
      <c r="Z220"/>
      <c r="AA220"/>
      <c r="AB220"/>
      <c r="AC220"/>
      <c r="AD220"/>
      <c r="AE220"/>
      <c r="AF220"/>
      <c r="AG220"/>
      <c r="AH220"/>
      <c r="AI220"/>
      <c r="AJ220"/>
      <c r="AK220"/>
      <c r="AL220"/>
      <c r="AM220"/>
    </row>
    <row r="221" spans="1:39" s="52" customFormat="1" ht="30" hidden="1" customHeight="1" x14ac:dyDescent="0.25">
      <c r="A221" s="71"/>
      <c r="B221" s="72"/>
      <c r="C221" s="109"/>
      <c r="D221" s="9"/>
      <c r="E221" s="9"/>
      <c r="F221" s="109"/>
      <c r="G221" s="110"/>
      <c r="H221" s="11"/>
      <c r="I221" s="11"/>
      <c r="J221" s="111"/>
      <c r="K221" s="95"/>
      <c r="L221" s="95"/>
      <c r="M221"/>
      <c r="N221"/>
      <c r="O221"/>
      <c r="P221"/>
      <c r="Q221"/>
      <c r="R221"/>
      <c r="S221"/>
      <c r="T221"/>
      <c r="U221"/>
      <c r="V221"/>
      <c r="W221"/>
      <c r="X221"/>
      <c r="Y221"/>
      <c r="Z221"/>
      <c r="AA221"/>
      <c r="AB221"/>
      <c r="AC221"/>
      <c r="AD221"/>
      <c r="AE221"/>
      <c r="AF221"/>
      <c r="AG221"/>
      <c r="AH221"/>
      <c r="AI221"/>
      <c r="AJ221"/>
      <c r="AK221"/>
      <c r="AL221"/>
      <c r="AM221"/>
    </row>
    <row r="222" spans="1:39" s="52" customFormat="1" ht="30" hidden="1" customHeight="1" x14ac:dyDescent="0.25">
      <c r="A222" s="71"/>
      <c r="B222" s="72"/>
      <c r="C222" s="109"/>
      <c r="D222" s="9"/>
      <c r="E222" s="9"/>
      <c r="F222" s="109"/>
      <c r="G222" s="110"/>
      <c r="H222" s="11"/>
      <c r="I222" s="11"/>
      <c r="J222" s="111"/>
      <c r="K222" s="95"/>
      <c r="L222" s="95"/>
      <c r="M222"/>
      <c r="N222"/>
      <c r="O222"/>
      <c r="P222"/>
      <c r="Q222"/>
      <c r="R222"/>
      <c r="S222"/>
      <c r="T222"/>
      <c r="U222"/>
      <c r="V222"/>
      <c r="W222"/>
      <c r="X222"/>
      <c r="Y222"/>
      <c r="Z222"/>
      <c r="AA222"/>
      <c r="AB222"/>
      <c r="AC222"/>
      <c r="AD222"/>
      <c r="AE222"/>
      <c r="AF222"/>
      <c r="AG222"/>
      <c r="AH222"/>
      <c r="AI222"/>
      <c r="AJ222"/>
      <c r="AK222"/>
      <c r="AL222"/>
      <c r="AM222"/>
    </row>
    <row r="223" spans="1:39" s="52" customFormat="1" ht="30" hidden="1" customHeight="1" x14ac:dyDescent="0.25">
      <c r="A223" s="71"/>
      <c r="B223" s="72"/>
      <c r="C223" s="109"/>
      <c r="D223" s="9"/>
      <c r="E223" s="9"/>
      <c r="F223" s="109"/>
      <c r="G223" s="110"/>
      <c r="H223" s="11"/>
      <c r="I223" s="11"/>
      <c r="J223" s="111"/>
      <c r="K223" s="95"/>
      <c r="L223" s="95"/>
      <c r="M223"/>
      <c r="N223"/>
      <c r="O223"/>
      <c r="P223"/>
      <c r="Q223"/>
      <c r="R223"/>
      <c r="S223"/>
      <c r="T223"/>
      <c r="U223"/>
      <c r="V223"/>
      <c r="W223"/>
      <c r="X223"/>
      <c r="Y223"/>
      <c r="Z223"/>
      <c r="AA223"/>
      <c r="AB223"/>
      <c r="AC223"/>
      <c r="AD223"/>
      <c r="AE223"/>
      <c r="AF223"/>
      <c r="AG223"/>
      <c r="AH223"/>
      <c r="AI223"/>
      <c r="AJ223"/>
      <c r="AK223"/>
      <c r="AL223"/>
      <c r="AM223"/>
    </row>
    <row r="224" spans="1:39" s="52" customFormat="1" ht="62.25" hidden="1" customHeight="1" x14ac:dyDescent="0.25">
      <c r="A224" s="71"/>
      <c r="B224" s="72"/>
      <c r="C224" s="109"/>
      <c r="D224" s="9"/>
      <c r="E224" s="9"/>
      <c r="F224" s="109"/>
      <c r="G224" s="110"/>
      <c r="H224" s="11"/>
      <c r="I224" s="11"/>
      <c r="J224" s="111"/>
      <c r="K224" s="95"/>
      <c r="L224" s="95"/>
      <c r="M224"/>
      <c r="N224"/>
      <c r="O224"/>
      <c r="P224"/>
      <c r="Q224"/>
      <c r="R224"/>
      <c r="S224"/>
      <c r="T224"/>
      <c r="U224"/>
      <c r="V224"/>
      <c r="W224"/>
      <c r="X224"/>
      <c r="Y224"/>
      <c r="Z224"/>
      <c r="AA224"/>
      <c r="AB224"/>
      <c r="AC224"/>
      <c r="AD224"/>
      <c r="AE224"/>
      <c r="AF224"/>
      <c r="AG224"/>
      <c r="AH224"/>
      <c r="AI224"/>
      <c r="AJ224"/>
      <c r="AK224"/>
      <c r="AL224"/>
      <c r="AM224"/>
    </row>
    <row r="225" spans="1:47" s="52" customFormat="1" ht="30" hidden="1" customHeight="1" x14ac:dyDescent="0.25">
      <c r="A225" s="71"/>
      <c r="B225" s="72"/>
      <c r="C225" s="109"/>
      <c r="D225" s="9"/>
      <c r="E225" s="9"/>
      <c r="F225" s="109"/>
      <c r="G225" s="110"/>
      <c r="H225" s="11"/>
      <c r="I225" s="11"/>
      <c r="J225" s="111"/>
      <c r="K225" s="95"/>
      <c r="L225" s="95"/>
      <c r="M225"/>
      <c r="N225"/>
      <c r="O225"/>
      <c r="P225"/>
      <c r="Q225"/>
      <c r="R225"/>
      <c r="S225"/>
      <c r="T225"/>
      <c r="U225"/>
      <c r="V225"/>
      <c r="W225"/>
      <c r="X225"/>
      <c r="Y225"/>
      <c r="Z225"/>
      <c r="AA225"/>
      <c r="AB225"/>
      <c r="AC225"/>
      <c r="AD225"/>
      <c r="AE225"/>
      <c r="AF225"/>
      <c r="AG225"/>
      <c r="AH225"/>
      <c r="AI225"/>
      <c r="AJ225"/>
      <c r="AK225"/>
      <c r="AL225"/>
      <c r="AM225"/>
    </row>
    <row r="226" spans="1:47" s="52" customFormat="1" ht="30" hidden="1" customHeight="1" x14ac:dyDescent="0.25">
      <c r="A226" s="71"/>
      <c r="B226" s="72"/>
      <c r="C226" s="109"/>
      <c r="D226" s="9"/>
      <c r="E226" s="9"/>
      <c r="F226" s="109"/>
      <c r="G226" s="110"/>
      <c r="H226" s="11"/>
      <c r="I226" s="11"/>
      <c r="J226" s="111"/>
      <c r="K226" s="95"/>
      <c r="L226" s="95"/>
      <c r="M226"/>
      <c r="N226"/>
      <c r="O226"/>
      <c r="P226"/>
      <c r="Q226"/>
      <c r="R226"/>
      <c r="S226"/>
      <c r="T226"/>
      <c r="U226"/>
      <c r="V226"/>
      <c r="W226"/>
      <c r="X226"/>
      <c r="Y226"/>
      <c r="Z226"/>
      <c r="AA226"/>
      <c r="AB226"/>
      <c r="AC226"/>
      <c r="AD226"/>
      <c r="AE226"/>
      <c r="AF226"/>
      <c r="AG226"/>
      <c r="AH226"/>
      <c r="AI226"/>
      <c r="AJ226"/>
      <c r="AK226"/>
      <c r="AL226"/>
      <c r="AM226"/>
    </row>
    <row r="227" spans="1:47" s="52" customFormat="1" ht="30" hidden="1" customHeight="1" x14ac:dyDescent="0.25">
      <c r="A227" s="71"/>
      <c r="B227" s="72"/>
      <c r="C227" s="109"/>
      <c r="D227" s="9"/>
      <c r="E227" s="9"/>
      <c r="F227" s="276"/>
      <c r="G227" s="277"/>
      <c r="H227" s="11"/>
      <c r="I227" s="11"/>
      <c r="J227" s="235"/>
      <c r="K227" s="307"/>
      <c r="L227" s="307"/>
      <c r="M227"/>
      <c r="N227"/>
      <c r="O227"/>
      <c r="P227"/>
      <c r="Q227"/>
      <c r="R227"/>
      <c r="S227"/>
      <c r="T227"/>
      <c r="U227"/>
      <c r="V227"/>
      <c r="W227"/>
      <c r="X227"/>
      <c r="Y227"/>
      <c r="Z227"/>
      <c r="AA227"/>
      <c r="AB227"/>
      <c r="AC227"/>
      <c r="AD227"/>
      <c r="AE227"/>
      <c r="AF227"/>
      <c r="AG227"/>
      <c r="AH227"/>
      <c r="AI227"/>
      <c r="AJ227"/>
      <c r="AK227"/>
      <c r="AL227"/>
      <c r="AM227"/>
    </row>
    <row r="228" spans="1:47" s="52" customFormat="1" ht="30" customHeight="1" x14ac:dyDescent="0.25">
      <c r="A228" s="336" t="s">
        <v>176</v>
      </c>
      <c r="B228" s="337"/>
      <c r="C228" s="64" t="s">
        <v>177</v>
      </c>
      <c r="D228" s="64" t="s">
        <v>233</v>
      </c>
      <c r="E228" s="129" t="s">
        <v>234</v>
      </c>
      <c r="F228" s="178" t="s">
        <v>180</v>
      </c>
      <c r="G228" s="178" t="s">
        <v>181</v>
      </c>
      <c r="H228" s="446"/>
      <c r="I228" s="309"/>
      <c r="J228" s="235"/>
      <c r="K228" s="307"/>
      <c r="L228" s="307"/>
      <c r="M228"/>
      <c r="N228"/>
      <c r="O228"/>
      <c r="P228"/>
      <c r="Q228"/>
      <c r="R228"/>
      <c r="S228"/>
      <c r="T228"/>
      <c r="U228"/>
      <c r="V228"/>
      <c r="W228"/>
      <c r="X228"/>
      <c r="Y228"/>
      <c r="Z228"/>
      <c r="AA228"/>
      <c r="AB228"/>
      <c r="AC228"/>
      <c r="AD228"/>
      <c r="AE228"/>
      <c r="AF228"/>
      <c r="AG228"/>
      <c r="AH228"/>
      <c r="AI228"/>
      <c r="AJ228"/>
      <c r="AK228"/>
      <c r="AL228"/>
      <c r="AM228"/>
    </row>
    <row r="229" spans="1:47" s="52" customFormat="1" ht="30" customHeight="1" x14ac:dyDescent="0.25">
      <c r="A229" s="71" t="s">
        <v>182</v>
      </c>
      <c r="B229" s="72" t="s">
        <v>183</v>
      </c>
      <c r="C229" s="9" t="s">
        <v>329</v>
      </c>
      <c r="D229" s="9">
        <v>795</v>
      </c>
      <c r="E229" s="187">
        <v>0.04</v>
      </c>
      <c r="F229" s="158">
        <v>700</v>
      </c>
      <c r="G229" s="158">
        <v>2</v>
      </c>
      <c r="H229" s="308"/>
      <c r="I229" s="309"/>
      <c r="J229" s="325" t="s">
        <v>184</v>
      </c>
      <c r="K229" s="326"/>
      <c r="L229" s="326"/>
      <c r="M229"/>
      <c r="N229"/>
      <c r="O229"/>
      <c r="P229"/>
      <c r="Q229"/>
      <c r="R229"/>
      <c r="S229"/>
      <c r="T229"/>
      <c r="U229"/>
      <c r="V229"/>
      <c r="W229"/>
      <c r="X229"/>
      <c r="Y229"/>
      <c r="Z229"/>
      <c r="AA229"/>
      <c r="AB229"/>
      <c r="AC229"/>
      <c r="AD229"/>
      <c r="AE229"/>
      <c r="AF229"/>
      <c r="AG229"/>
      <c r="AH229"/>
      <c r="AI229"/>
      <c r="AJ229"/>
      <c r="AK229"/>
      <c r="AL229"/>
      <c r="AM229"/>
    </row>
    <row r="230" spans="1:47" s="52" customFormat="1" ht="30" customHeight="1" x14ac:dyDescent="0.25">
      <c r="A230" s="71" t="s">
        <v>185</v>
      </c>
      <c r="B230" s="72" t="s">
        <v>186</v>
      </c>
      <c r="C230" s="9"/>
      <c r="D230" s="9"/>
      <c r="E230" s="9"/>
      <c r="F230" s="158"/>
      <c r="G230" s="158"/>
      <c r="H230" s="159"/>
      <c r="I230" s="134"/>
      <c r="J230" s="235"/>
      <c r="K230" s="307"/>
      <c r="L230" s="307"/>
      <c r="M230"/>
      <c r="N230"/>
      <c r="O230"/>
      <c r="P230"/>
      <c r="Q230"/>
      <c r="R230"/>
      <c r="S230"/>
      <c r="T230"/>
      <c r="U230"/>
      <c r="V230"/>
      <c r="W230"/>
      <c r="X230"/>
      <c r="Y230"/>
      <c r="Z230"/>
      <c r="AA230"/>
      <c r="AB230"/>
      <c r="AC230"/>
      <c r="AD230"/>
      <c r="AE230"/>
      <c r="AF230"/>
      <c r="AG230"/>
      <c r="AH230"/>
      <c r="AI230"/>
      <c r="AJ230"/>
      <c r="AK230"/>
      <c r="AL230"/>
      <c r="AM230"/>
    </row>
    <row r="231" spans="1:47" s="52" customFormat="1" ht="30" customHeight="1" x14ac:dyDescent="0.25">
      <c r="A231" s="71" t="s">
        <v>187</v>
      </c>
      <c r="B231" s="72" t="s">
        <v>188</v>
      </c>
      <c r="C231" s="9"/>
      <c r="D231" s="9"/>
      <c r="E231" s="9"/>
      <c r="F231" s="158"/>
      <c r="G231" s="158"/>
      <c r="H231" s="308"/>
      <c r="I231" s="309"/>
      <c r="J231" s="235"/>
      <c r="K231" s="307"/>
      <c r="L231" s="307"/>
      <c r="M231"/>
      <c r="N231"/>
      <c r="O231"/>
      <c r="P231"/>
      <c r="Q231"/>
      <c r="R231"/>
      <c r="S231"/>
      <c r="T231"/>
      <c r="U231"/>
      <c r="V231"/>
      <c r="W231"/>
      <c r="X231"/>
      <c r="Y231"/>
      <c r="Z231"/>
      <c r="AA231"/>
      <c r="AB231"/>
      <c r="AC231"/>
      <c r="AD231"/>
      <c r="AE231"/>
      <c r="AF231"/>
      <c r="AG231"/>
      <c r="AH231"/>
      <c r="AI231"/>
      <c r="AJ231"/>
      <c r="AK231"/>
      <c r="AL231"/>
      <c r="AM231"/>
    </row>
    <row r="232" spans="1:47" s="76" customFormat="1" ht="33" customHeight="1" x14ac:dyDescent="0.25">
      <c r="A232" s="52"/>
      <c r="B232" s="52"/>
      <c r="C232" s="74" t="s">
        <v>189</v>
      </c>
      <c r="D232" s="119">
        <f>SUM(D52:D227)+SUM(D229:D231)</f>
        <v>43206142.969000004</v>
      </c>
      <c r="E232" s="408"/>
      <c r="F232" s="409"/>
      <c r="G232" s="409"/>
      <c r="H232" s="121">
        <f>SUM(H52:H227)</f>
        <v>6336681.0600000005</v>
      </c>
      <c r="I232" s="121">
        <f>SUM(I52:I227)</f>
        <v>21442229.025100008</v>
      </c>
      <c r="J232"/>
      <c r="K232"/>
      <c r="L232"/>
      <c r="M232"/>
      <c r="N232"/>
      <c r="O232"/>
      <c r="P232"/>
      <c r="Q232"/>
      <c r="R232"/>
      <c r="S232"/>
      <c r="T232"/>
      <c r="U232"/>
      <c r="V232"/>
      <c r="W232"/>
      <c r="X232"/>
      <c r="Y232"/>
      <c r="Z232"/>
      <c r="AA232"/>
      <c r="AB232"/>
      <c r="AC232"/>
      <c r="AD232"/>
      <c r="AE232"/>
      <c r="AF232"/>
      <c r="AG232"/>
      <c r="AH232"/>
      <c r="AI232"/>
      <c r="AJ232"/>
      <c r="AK232"/>
    </row>
    <row r="233" spans="1:47" s="76" customFormat="1" ht="33" customHeight="1" thickBot="1" x14ac:dyDescent="0.3">
      <c r="A233" s="55"/>
      <c r="B233" s="55"/>
      <c r="C233" s="75" t="s">
        <v>190</v>
      </c>
      <c r="D233" s="120">
        <f>D232/$C$6</f>
        <v>2070.7473265756053</v>
      </c>
      <c r="E233" s="410"/>
      <c r="F233" s="410"/>
      <c r="G233" s="410"/>
      <c r="H233" s="122">
        <f t="shared" ref="H233:I233" si="6">H232/$C$6</f>
        <v>303.69906829618981</v>
      </c>
      <c r="I233" s="122">
        <f t="shared" si="6"/>
        <v>1027.6649424922123</v>
      </c>
      <c r="J233"/>
      <c r="K233"/>
      <c r="L233"/>
      <c r="M233"/>
      <c r="N233"/>
      <c r="O233"/>
      <c r="P233"/>
      <c r="Q233"/>
      <c r="R233"/>
      <c r="S233"/>
      <c r="T233"/>
      <c r="U233"/>
      <c r="V233"/>
      <c r="W233"/>
      <c r="X233"/>
      <c r="Y233"/>
      <c r="Z233"/>
      <c r="AA233"/>
      <c r="AB233"/>
      <c r="AC233"/>
      <c r="AD233"/>
      <c r="AE233"/>
      <c r="AF233"/>
      <c r="AG233"/>
      <c r="AH233"/>
      <c r="AI233"/>
      <c r="AJ233"/>
      <c r="AK233"/>
    </row>
    <row r="234" spans="1:47" s="76" customFormat="1" ht="27" customHeight="1" x14ac:dyDescent="0.25">
      <c r="A234" s="55"/>
      <c r="B234" s="55"/>
      <c r="C234" s="54"/>
      <c r="D234" s="54"/>
      <c r="E234" s="54"/>
      <c r="F234" s="5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row>
    <row r="235" spans="1:47" s="76" customFormat="1" ht="36" customHeight="1" x14ac:dyDescent="0.25">
      <c r="A235" s="415"/>
      <c r="B235" s="415"/>
      <c r="C235" s="415"/>
      <c r="D235" s="415"/>
      <c r="E235" s="415"/>
      <c r="F235" s="415"/>
      <c r="G235" s="415"/>
      <c r="H235" s="415"/>
      <c r="I235" s="415"/>
      <c r="J235" s="415"/>
      <c r="K235" s="415"/>
      <c r="L235" s="415"/>
      <c r="M235" s="415"/>
      <c r="N235" s="415"/>
      <c r="O235" s="415"/>
      <c r="P235" s="415"/>
      <c r="Q235" s="415"/>
      <c r="R235" s="415"/>
      <c r="S235" s="415"/>
      <c r="T235" s="415"/>
      <c r="U235"/>
      <c r="V235"/>
      <c r="W235"/>
      <c r="X235"/>
      <c r="Y235"/>
      <c r="Z235"/>
      <c r="AA235"/>
      <c r="AB235"/>
      <c r="AC235"/>
      <c r="AD235"/>
      <c r="AE235"/>
      <c r="AF235"/>
      <c r="AG235"/>
      <c r="AH235"/>
      <c r="AI235"/>
      <c r="AJ235"/>
      <c r="AK235"/>
      <c r="AL235"/>
      <c r="AM235"/>
      <c r="AN235"/>
      <c r="AO235"/>
      <c r="AP235"/>
      <c r="AQ235"/>
      <c r="AR235"/>
      <c r="AS235"/>
      <c r="AT235"/>
      <c r="AU235"/>
    </row>
    <row r="236" spans="1:47" ht="23.25" customHeight="1" x14ac:dyDescent="0.25">
      <c r="A236" s="315" t="s">
        <v>235</v>
      </c>
      <c r="B236" s="316"/>
      <c r="C236" s="321" t="s">
        <v>236</v>
      </c>
      <c r="D236" s="321" t="s">
        <v>193</v>
      </c>
      <c r="E236" s="263" t="s">
        <v>194</v>
      </c>
      <c r="F236" s="265"/>
      <c r="G236" s="264" t="s">
        <v>195</v>
      </c>
      <c r="H236" s="264"/>
      <c r="I236" s="264"/>
      <c r="J236" s="264"/>
      <c r="K236" s="264"/>
      <c r="L236" s="264"/>
      <c r="M236" s="264"/>
      <c r="N236" s="264"/>
      <c r="O236" s="263" t="s">
        <v>196</v>
      </c>
      <c r="P236" s="264"/>
      <c r="Q236" s="264"/>
      <c r="R236" s="265"/>
      <c r="S236" s="269" t="s">
        <v>197</v>
      </c>
      <c r="T236" s="265" t="s">
        <v>198</v>
      </c>
    </row>
    <row r="237" spans="1:47" ht="39.450000000000003" customHeight="1" x14ac:dyDescent="0.25">
      <c r="A237" s="416"/>
      <c r="B237" s="417"/>
      <c r="C237" s="334"/>
      <c r="D237" s="322"/>
      <c r="E237" s="266"/>
      <c r="F237" s="268"/>
      <c r="G237" s="267"/>
      <c r="H237" s="267"/>
      <c r="I237" s="267"/>
      <c r="J237" s="267"/>
      <c r="K237" s="267"/>
      <c r="L237" s="267"/>
      <c r="M237" s="267"/>
      <c r="N237" s="267"/>
      <c r="O237" s="266"/>
      <c r="P237" s="267"/>
      <c r="Q237" s="267"/>
      <c r="R237" s="268"/>
      <c r="S237" s="270"/>
      <c r="T237" s="268"/>
    </row>
    <row r="238" spans="1:47" ht="24.75" customHeight="1" x14ac:dyDescent="0.25">
      <c r="A238" s="418"/>
      <c r="B238" s="419"/>
      <c r="C238" s="335"/>
      <c r="D238" s="304" t="s">
        <v>199</v>
      </c>
      <c r="E238" s="305"/>
      <c r="F238" s="306"/>
      <c r="G238" s="304" t="s">
        <v>200</v>
      </c>
      <c r="H238" s="305"/>
      <c r="I238" s="305"/>
      <c r="J238" s="305"/>
      <c r="K238" s="305"/>
      <c r="L238" s="305"/>
      <c r="M238" s="305"/>
      <c r="N238" s="306"/>
      <c r="O238" s="304" t="s">
        <v>201</v>
      </c>
      <c r="P238" s="305"/>
      <c r="Q238" s="305"/>
      <c r="R238" s="306"/>
      <c r="S238" s="270"/>
      <c r="T238" s="265" t="s">
        <v>113</v>
      </c>
    </row>
    <row r="239" spans="1:47" ht="30" customHeight="1" x14ac:dyDescent="0.25">
      <c r="A239" s="77" t="s">
        <v>138</v>
      </c>
      <c r="B239" s="78"/>
      <c r="C239" s="79"/>
      <c r="D239" s="79" t="s">
        <v>202</v>
      </c>
      <c r="E239" s="79" t="s">
        <v>203</v>
      </c>
      <c r="F239" s="79" t="s">
        <v>204</v>
      </c>
      <c r="G239" s="79" t="s">
        <v>205</v>
      </c>
      <c r="H239" s="79" t="s">
        <v>206</v>
      </c>
      <c r="I239" s="79" t="s">
        <v>207</v>
      </c>
      <c r="J239" s="79" t="s">
        <v>208</v>
      </c>
      <c r="K239" s="79" t="s">
        <v>209</v>
      </c>
      <c r="L239" s="304" t="s">
        <v>210</v>
      </c>
      <c r="M239" s="306"/>
      <c r="N239" s="79" t="s">
        <v>211</v>
      </c>
      <c r="O239" s="79" t="s">
        <v>212</v>
      </c>
      <c r="P239" s="79" t="s">
        <v>213</v>
      </c>
      <c r="Q239" s="79" t="s">
        <v>214</v>
      </c>
      <c r="R239" s="79" t="s">
        <v>215</v>
      </c>
      <c r="S239" s="271"/>
      <c r="T239" s="268"/>
    </row>
    <row r="240" spans="1:47" ht="30" customHeight="1" x14ac:dyDescent="0.25">
      <c r="A240" s="80">
        <v>0.1</v>
      </c>
      <c r="B240" s="72" t="s">
        <v>156</v>
      </c>
      <c r="C240" s="327"/>
      <c r="D240" s="328"/>
      <c r="E240" s="328"/>
      <c r="F240" s="328"/>
      <c r="G240" s="328"/>
      <c r="H240" s="328"/>
      <c r="I240" s="328"/>
      <c r="J240" s="328"/>
      <c r="K240" s="328"/>
      <c r="L240" s="328"/>
      <c r="M240" s="328"/>
      <c r="N240" s="329"/>
      <c r="O240" s="28" t="s">
        <v>216</v>
      </c>
      <c r="P240" s="28"/>
      <c r="Q240" s="28"/>
      <c r="R240" s="28"/>
      <c r="S240" s="118">
        <f>SUM(C240:R240)</f>
        <v>0</v>
      </c>
      <c r="T240" s="25"/>
    </row>
    <row r="241" spans="1:20" ht="30" customHeight="1" x14ac:dyDescent="0.25">
      <c r="A241" s="71">
        <v>0.2</v>
      </c>
      <c r="B241" s="72" t="s">
        <v>158</v>
      </c>
      <c r="C241" s="330"/>
      <c r="D241" s="331"/>
      <c r="E241" s="331"/>
      <c r="F241" s="331"/>
      <c r="G241" s="331"/>
      <c r="H241" s="331"/>
      <c r="I241" s="331"/>
      <c r="J241" s="331"/>
      <c r="K241" s="331"/>
      <c r="L241" s="331"/>
      <c r="M241" s="331"/>
      <c r="N241" s="332"/>
      <c r="O241" s="28">
        <v>14864.43</v>
      </c>
      <c r="P241" s="28"/>
      <c r="Q241" s="28"/>
      <c r="R241" s="28"/>
      <c r="S241" s="118">
        <f t="shared" ref="S241:S255" si="7">SUM(C241:R241)</f>
        <v>14864.43</v>
      </c>
      <c r="T241" s="24"/>
    </row>
    <row r="242" spans="1:20" ht="30" customHeight="1" x14ac:dyDescent="0.25">
      <c r="A242" s="71">
        <v>0.3</v>
      </c>
      <c r="B242" s="72" t="s">
        <v>159</v>
      </c>
      <c r="C242" s="24"/>
      <c r="D242" s="24"/>
      <c r="E242" s="26"/>
      <c r="F242" s="27"/>
      <c r="G242" s="27"/>
      <c r="H242" s="28"/>
      <c r="I242" s="28"/>
      <c r="J242" s="28"/>
      <c r="K242" s="28"/>
      <c r="L242" s="396"/>
      <c r="M242" s="397"/>
      <c r="N242" s="398"/>
      <c r="O242" s="28" t="s">
        <v>216</v>
      </c>
      <c r="P242" s="28"/>
      <c r="Q242" s="28"/>
      <c r="R242" s="28"/>
      <c r="S242" s="118">
        <f t="shared" si="7"/>
        <v>0</v>
      </c>
      <c r="T242" s="24"/>
    </row>
    <row r="243" spans="1:20" ht="30" customHeight="1" x14ac:dyDescent="0.25">
      <c r="A243" s="71">
        <v>0.4</v>
      </c>
      <c r="B243" s="72" t="s">
        <v>160</v>
      </c>
      <c r="C243" s="24"/>
      <c r="D243" s="24"/>
      <c r="E243" s="26"/>
      <c r="F243" s="27"/>
      <c r="G243" s="29"/>
      <c r="H243" s="28"/>
      <c r="I243" s="28"/>
      <c r="J243" s="28"/>
      <c r="K243" s="28"/>
      <c r="L243" s="327"/>
      <c r="M243" s="328"/>
      <c r="N243" s="329"/>
      <c r="O243" s="28" t="s">
        <v>216</v>
      </c>
      <c r="P243" s="28"/>
      <c r="Q243" s="28"/>
      <c r="R243" s="28"/>
      <c r="S243" s="118">
        <f t="shared" si="7"/>
        <v>0</v>
      </c>
      <c r="T243" s="28"/>
    </row>
    <row r="244" spans="1:20" ht="30" customHeight="1" x14ac:dyDescent="0.25">
      <c r="A244" s="71">
        <v>0.5</v>
      </c>
      <c r="B244" s="72" t="s">
        <v>217</v>
      </c>
      <c r="C244" s="24"/>
      <c r="D244" s="24"/>
      <c r="E244" s="26"/>
      <c r="F244" s="27"/>
      <c r="G244" s="29"/>
      <c r="H244" s="28"/>
      <c r="I244" s="28"/>
      <c r="J244" s="28"/>
      <c r="K244" s="28"/>
      <c r="L244" s="327"/>
      <c r="M244" s="328"/>
      <c r="N244" s="329"/>
      <c r="O244" s="28" t="s">
        <v>216</v>
      </c>
      <c r="P244" s="28"/>
      <c r="Q244" s="28"/>
      <c r="R244" s="28"/>
      <c r="S244" s="118">
        <f t="shared" si="7"/>
        <v>0</v>
      </c>
      <c r="T244" s="28"/>
    </row>
    <row r="245" spans="1:20" ht="30" customHeight="1" x14ac:dyDescent="0.25">
      <c r="A245" s="71">
        <v>1</v>
      </c>
      <c r="B245" s="78" t="s">
        <v>161</v>
      </c>
      <c r="C245" s="24">
        <v>0</v>
      </c>
      <c r="D245" s="24">
        <v>1296233</v>
      </c>
      <c r="E245" s="30">
        <v>465963.5</v>
      </c>
      <c r="F245" s="24">
        <v>78290.77</v>
      </c>
      <c r="G245" s="28"/>
      <c r="H245" s="28"/>
      <c r="I245" s="28"/>
      <c r="J245" s="28"/>
      <c r="K245" s="28"/>
      <c r="L245" s="327"/>
      <c r="M245" s="328"/>
      <c r="N245" s="329"/>
      <c r="O245" s="28"/>
      <c r="P245" s="28">
        <v>82704.27</v>
      </c>
      <c r="Q245" s="28">
        <v>7345.33</v>
      </c>
      <c r="R245" s="28"/>
      <c r="S245" s="118">
        <f t="shared" si="7"/>
        <v>1930536.87</v>
      </c>
      <c r="T245" s="28">
        <v>-330307</v>
      </c>
    </row>
    <row r="246" spans="1:20" ht="30" customHeight="1" x14ac:dyDescent="0.25">
      <c r="A246" s="71">
        <v>2.1</v>
      </c>
      <c r="B246" s="72" t="s">
        <v>162</v>
      </c>
      <c r="C246" s="24">
        <v>0</v>
      </c>
      <c r="D246" s="24">
        <v>657428.9</v>
      </c>
      <c r="E246" s="30">
        <v>112871.7</v>
      </c>
      <c r="F246" s="24">
        <v>58250.1</v>
      </c>
      <c r="G246" s="28"/>
      <c r="H246" s="28"/>
      <c r="I246" s="28"/>
      <c r="J246" s="28"/>
      <c r="K246" s="28"/>
      <c r="L246" s="327"/>
      <c r="M246" s="328"/>
      <c r="N246" s="329"/>
      <c r="O246" s="28"/>
      <c r="P246" s="28">
        <v>20431</v>
      </c>
      <c r="Q246" s="28">
        <v>1517.33</v>
      </c>
      <c r="R246" s="28"/>
      <c r="S246" s="118">
        <f t="shared" si="7"/>
        <v>850499.02999999991</v>
      </c>
      <c r="T246" s="24">
        <v>-437851</v>
      </c>
    </row>
    <row r="247" spans="1:20" ht="30" customHeight="1" x14ac:dyDescent="0.25">
      <c r="A247" s="71">
        <v>2.2000000000000002</v>
      </c>
      <c r="B247" s="72" t="s">
        <v>163</v>
      </c>
      <c r="C247" s="24">
        <v>-521023</v>
      </c>
      <c r="D247" s="24">
        <v>1496072</v>
      </c>
      <c r="E247" s="30">
        <v>144976.4</v>
      </c>
      <c r="F247" s="24">
        <v>144804.4</v>
      </c>
      <c r="G247" s="28"/>
      <c r="H247" s="28"/>
      <c r="I247" s="28"/>
      <c r="J247" s="28"/>
      <c r="K247" s="28"/>
      <c r="L247" s="327"/>
      <c r="M247" s="328"/>
      <c r="N247" s="329"/>
      <c r="O247" s="28"/>
      <c r="P247" s="28">
        <v>32105.88</v>
      </c>
      <c r="Q247" s="28">
        <v>611632.19999999995</v>
      </c>
      <c r="R247" s="28"/>
      <c r="S247" s="118">
        <f>SUM(C247:R247)</f>
        <v>1908567.8799999997</v>
      </c>
      <c r="T247" s="24">
        <v>-501938</v>
      </c>
    </row>
    <row r="248" spans="1:20" ht="30" customHeight="1" x14ac:dyDescent="0.25">
      <c r="A248" s="71">
        <v>2.2999999999999998</v>
      </c>
      <c r="B248" s="72" t="s">
        <v>164</v>
      </c>
      <c r="C248" s="24">
        <v>0</v>
      </c>
      <c r="D248" s="24">
        <v>333308.2</v>
      </c>
      <c r="E248" s="30">
        <v>165690.9</v>
      </c>
      <c r="F248" s="24">
        <v>37924.379999999997</v>
      </c>
      <c r="G248" s="28"/>
      <c r="H248" s="28">
        <v>10063.149727950229</v>
      </c>
      <c r="I248" s="28">
        <v>2515.7874319875573</v>
      </c>
      <c r="J248" s="28">
        <v>107853</v>
      </c>
      <c r="K248" s="28"/>
      <c r="L248" s="327"/>
      <c r="M248" s="328"/>
      <c r="N248" s="329"/>
      <c r="O248" s="28"/>
      <c r="P248" s="28">
        <v>10755.18</v>
      </c>
      <c r="Q248" s="28">
        <v>236077.6</v>
      </c>
      <c r="R248" s="28">
        <v>952.16</v>
      </c>
      <c r="S248" s="118">
        <f t="shared" si="7"/>
        <v>905140.35715993785</v>
      </c>
      <c r="T248" s="24">
        <v>-191145</v>
      </c>
    </row>
    <row r="249" spans="1:20" ht="30" customHeight="1" x14ac:dyDescent="0.25">
      <c r="A249" s="71">
        <v>2.4</v>
      </c>
      <c r="B249" s="72" t="s">
        <v>165</v>
      </c>
      <c r="C249" s="24">
        <v>0</v>
      </c>
      <c r="D249" s="24">
        <v>47834.68</v>
      </c>
      <c r="E249" s="30">
        <v>20875.52</v>
      </c>
      <c r="F249" s="24">
        <v>0</v>
      </c>
      <c r="G249" s="28"/>
      <c r="H249" s="28">
        <v>844.28436241540567</v>
      </c>
      <c r="I249" s="28">
        <v>211.07109060385142</v>
      </c>
      <c r="J249" s="28">
        <v>5103.1499999999996</v>
      </c>
      <c r="K249" s="28"/>
      <c r="L249" s="327"/>
      <c r="M249" s="328"/>
      <c r="N249" s="329"/>
      <c r="O249" s="28"/>
      <c r="P249" s="28">
        <v>957.42</v>
      </c>
      <c r="Q249" s="28">
        <v>112.8</v>
      </c>
      <c r="R249" s="28">
        <v>1.1000000000000001</v>
      </c>
      <c r="S249" s="118">
        <f t="shared" si="7"/>
        <v>75940.025453019261</v>
      </c>
      <c r="T249" s="24">
        <v>-11836.6</v>
      </c>
    </row>
    <row r="250" spans="1:20" ht="30" customHeight="1" x14ac:dyDescent="0.25">
      <c r="A250" s="71">
        <v>2.5</v>
      </c>
      <c r="B250" s="72" t="s">
        <v>166</v>
      </c>
      <c r="C250" s="24">
        <v>-755.53</v>
      </c>
      <c r="D250" s="24">
        <v>970589.3</v>
      </c>
      <c r="E250" s="30">
        <v>119527.2</v>
      </c>
      <c r="F250" s="24">
        <v>70323.48</v>
      </c>
      <c r="G250" s="28"/>
      <c r="H250" s="28">
        <v>18259.842536230848</v>
      </c>
      <c r="I250" s="28">
        <v>4564.960634057712</v>
      </c>
      <c r="J250" s="28">
        <v>440603.8</v>
      </c>
      <c r="K250" s="28"/>
      <c r="L250" s="327"/>
      <c r="M250" s="328"/>
      <c r="N250" s="329"/>
      <c r="O250" s="28"/>
      <c r="P250" s="28">
        <v>12286.72</v>
      </c>
      <c r="Q250" s="28">
        <v>6644.34</v>
      </c>
      <c r="R250" s="28">
        <v>356.23</v>
      </c>
      <c r="S250" s="118">
        <f t="shared" si="7"/>
        <v>1642400.3431702885</v>
      </c>
      <c r="T250" s="24">
        <v>-228528</v>
      </c>
    </row>
    <row r="251" spans="1:20" ht="30" customHeight="1" x14ac:dyDescent="0.25">
      <c r="A251" s="71">
        <v>2.6</v>
      </c>
      <c r="B251" s="72" t="s">
        <v>167</v>
      </c>
      <c r="C251" s="24">
        <v>0</v>
      </c>
      <c r="D251" s="24">
        <v>788047.6</v>
      </c>
      <c r="E251" s="30">
        <v>29007.67</v>
      </c>
      <c r="F251" s="24">
        <v>46215.199999999997</v>
      </c>
      <c r="G251" s="28"/>
      <c r="H251" s="28">
        <v>17427.558500483527</v>
      </c>
      <c r="I251" s="28">
        <v>4356.8896251208816</v>
      </c>
      <c r="J251" s="28">
        <v>672803.1</v>
      </c>
      <c r="K251" s="28"/>
      <c r="L251" s="327"/>
      <c r="M251" s="328"/>
      <c r="N251" s="329"/>
      <c r="O251" s="28"/>
      <c r="P251" s="28">
        <v>9487.35</v>
      </c>
      <c r="Q251" s="28">
        <v>192.73</v>
      </c>
      <c r="R251" s="28">
        <v>1.45</v>
      </c>
      <c r="S251" s="118">
        <f t="shared" si="7"/>
        <v>1567539.5481256044</v>
      </c>
      <c r="T251" s="24">
        <v>-687550</v>
      </c>
    </row>
    <row r="252" spans="1:20" ht="30" customHeight="1" x14ac:dyDescent="0.25">
      <c r="A252" s="71">
        <v>2.7</v>
      </c>
      <c r="B252" s="72" t="s">
        <v>168</v>
      </c>
      <c r="C252" s="24">
        <v>-846.06</v>
      </c>
      <c r="D252" s="24">
        <v>438688.3</v>
      </c>
      <c r="E252" s="30">
        <v>72064.56</v>
      </c>
      <c r="F252" s="24">
        <v>46716.43</v>
      </c>
      <c r="G252" s="28"/>
      <c r="H252" s="28">
        <v>7728.0823942971429</v>
      </c>
      <c r="I252" s="28">
        <v>1932.0205985742857</v>
      </c>
      <c r="J252" s="28">
        <v>114781.2</v>
      </c>
      <c r="K252" s="28"/>
      <c r="L252" s="327"/>
      <c r="M252" s="328"/>
      <c r="N252" s="329"/>
      <c r="O252" s="28"/>
      <c r="P252" s="28">
        <v>12261.78</v>
      </c>
      <c r="Q252" s="28">
        <v>1358.14</v>
      </c>
      <c r="R252" s="28">
        <v>425.8</v>
      </c>
      <c r="S252" s="118">
        <f t="shared" si="7"/>
        <v>695110.25299287145</v>
      </c>
      <c r="T252" s="24">
        <v>-212543</v>
      </c>
    </row>
    <row r="253" spans="1:20" ht="30" customHeight="1" x14ac:dyDescent="0.25">
      <c r="A253" s="71">
        <v>2.8</v>
      </c>
      <c r="B253" s="72" t="s">
        <v>169</v>
      </c>
      <c r="C253" s="24">
        <v>-28421.200000000001</v>
      </c>
      <c r="D253" s="24">
        <v>38917.440000000002</v>
      </c>
      <c r="E253" s="30">
        <v>7336.8</v>
      </c>
      <c r="F253" s="24">
        <v>0</v>
      </c>
      <c r="G253" s="28"/>
      <c r="H253" s="28">
        <v>959.84314546958001</v>
      </c>
      <c r="I253" s="28">
        <v>239.960786367395</v>
      </c>
      <c r="J253" s="28">
        <v>38382.51</v>
      </c>
      <c r="K253" s="28"/>
      <c r="L253" s="327"/>
      <c r="M253" s="328"/>
      <c r="N253" s="329"/>
      <c r="O253" s="28"/>
      <c r="P253" s="28">
        <v>297.05</v>
      </c>
      <c r="Q253" s="28">
        <v>28610.89</v>
      </c>
      <c r="R253" s="28">
        <v>10.8</v>
      </c>
      <c r="S253" s="118">
        <f t="shared" si="7"/>
        <v>86334.093931836978</v>
      </c>
      <c r="T253" s="24">
        <v>-9200.15</v>
      </c>
    </row>
    <row r="254" spans="1:20" ht="30" customHeight="1" x14ac:dyDescent="0.25">
      <c r="A254" s="71">
        <v>3</v>
      </c>
      <c r="B254" s="78" t="s">
        <v>170</v>
      </c>
      <c r="C254" s="24">
        <v>-646.41</v>
      </c>
      <c r="D254" s="24">
        <v>246637.7</v>
      </c>
      <c r="E254" s="24">
        <v>50098.25</v>
      </c>
      <c r="F254" s="24">
        <v>41590.720000000001</v>
      </c>
      <c r="G254" s="28"/>
      <c r="H254" s="28">
        <v>17532.008508293711</v>
      </c>
      <c r="I254" s="28">
        <v>4383.0021270734278</v>
      </c>
      <c r="J254" s="28">
        <v>1115326</v>
      </c>
      <c r="K254" s="28"/>
      <c r="L254" s="327"/>
      <c r="M254" s="328"/>
      <c r="N254" s="329"/>
      <c r="O254" s="28"/>
      <c r="P254" s="28">
        <v>3671.08</v>
      </c>
      <c r="Q254" s="28">
        <v>98264.87</v>
      </c>
      <c r="R254" s="28">
        <v>77.03</v>
      </c>
      <c r="S254" s="118">
        <f t="shared" ref="S254" si="8">SUM(C254:R254)</f>
        <v>1576934.2506353671</v>
      </c>
      <c r="T254" s="24">
        <v>-143766</v>
      </c>
    </row>
    <row r="255" spans="1:20" ht="30" customHeight="1" x14ac:dyDescent="0.25">
      <c r="A255" s="71">
        <v>4</v>
      </c>
      <c r="B255" s="78" t="s">
        <v>218</v>
      </c>
      <c r="C255" s="24">
        <v>-313441</v>
      </c>
      <c r="D255" s="24">
        <v>84370.06</v>
      </c>
      <c r="E255" s="30">
        <v>14548.9</v>
      </c>
      <c r="F255" s="24">
        <v>13722.68</v>
      </c>
      <c r="G255" s="28"/>
      <c r="H255" s="28">
        <v>5452.4302343054533</v>
      </c>
      <c r="I255" s="28">
        <v>1363.1075585763633</v>
      </c>
      <c r="J255" s="28">
        <v>367571.20000000001</v>
      </c>
      <c r="K255" s="28"/>
      <c r="L255" s="330"/>
      <c r="M255" s="331"/>
      <c r="N255" s="332"/>
      <c r="O255" s="28"/>
      <c r="P255" s="28">
        <v>783.33</v>
      </c>
      <c r="Q255" s="28">
        <v>316049.8</v>
      </c>
      <c r="R255" s="28">
        <v>4.4000000000000004</v>
      </c>
      <c r="S255" s="118">
        <f t="shared" si="7"/>
        <v>490424.90779288183</v>
      </c>
      <c r="T255" s="27">
        <v>-187052</v>
      </c>
    </row>
    <row r="256" spans="1:20" ht="30" customHeight="1" x14ac:dyDescent="0.25">
      <c r="A256" s="71">
        <v>5</v>
      </c>
      <c r="B256" s="78" t="s">
        <v>172</v>
      </c>
      <c r="C256" s="24">
        <v>-301.8</v>
      </c>
      <c r="D256" s="24">
        <v>1864589</v>
      </c>
      <c r="E256" s="30">
        <v>131292.9</v>
      </c>
      <c r="F256" s="24">
        <v>15810.76</v>
      </c>
      <c r="G256" s="28">
        <v>1702913</v>
      </c>
      <c r="H256" s="28">
        <v>129363.82041552292</v>
      </c>
      <c r="I256" s="28">
        <v>32340.955103880729</v>
      </c>
      <c r="J256" s="28">
        <v>3364622</v>
      </c>
      <c r="K256" s="28"/>
      <c r="L256" s="21">
        <v>2548014</v>
      </c>
      <c r="M256" s="21">
        <v>1774883</v>
      </c>
      <c r="N256" s="21">
        <v>31346.28</v>
      </c>
      <c r="O256" s="28"/>
      <c r="P256" s="28">
        <v>9107.2099999999991</v>
      </c>
      <c r="Q256" s="28">
        <v>31503.69</v>
      </c>
      <c r="R256" s="28">
        <v>275.83</v>
      </c>
      <c r="S256" s="118">
        <f t="shared" ref="S256:S259" si="9">SUM(C256:R256)</f>
        <v>11635760.645519404</v>
      </c>
      <c r="T256" s="27">
        <v>-1000109</v>
      </c>
    </row>
    <row r="257" spans="1:47" ht="30" customHeight="1" x14ac:dyDescent="0.25">
      <c r="A257" s="71">
        <v>6</v>
      </c>
      <c r="B257" s="78" t="s">
        <v>173</v>
      </c>
      <c r="C257" s="24"/>
      <c r="D257" s="24"/>
      <c r="E257" s="30"/>
      <c r="F257" s="24"/>
      <c r="G257" s="28"/>
      <c r="H257" s="28"/>
      <c r="I257" s="28"/>
      <c r="J257" s="28"/>
      <c r="K257" s="28"/>
      <c r="L257" s="399"/>
      <c r="M257" s="400"/>
      <c r="N257" s="401"/>
      <c r="O257" s="28"/>
      <c r="P257" s="28"/>
      <c r="Q257" s="28"/>
      <c r="R257" s="28"/>
      <c r="S257" s="118">
        <f t="shared" si="9"/>
        <v>0</v>
      </c>
      <c r="T257" s="24"/>
    </row>
    <row r="258" spans="1:47" ht="30" customHeight="1" x14ac:dyDescent="0.25">
      <c r="A258" s="71">
        <v>7</v>
      </c>
      <c r="B258" s="78" t="s">
        <v>174</v>
      </c>
      <c r="C258" s="24"/>
      <c r="D258" s="24"/>
      <c r="E258" s="30"/>
      <c r="F258" s="24"/>
      <c r="G258" s="28"/>
      <c r="H258" s="28"/>
      <c r="I258" s="28"/>
      <c r="J258" s="28"/>
      <c r="K258" s="28"/>
      <c r="L258" s="402"/>
      <c r="M258" s="403"/>
      <c r="N258" s="404"/>
      <c r="O258" s="28"/>
      <c r="P258" s="28"/>
      <c r="Q258" s="28"/>
      <c r="R258" s="28"/>
      <c r="S258" s="118">
        <f t="shared" si="9"/>
        <v>0</v>
      </c>
      <c r="T258" s="24"/>
    </row>
    <row r="259" spans="1:47" ht="30" customHeight="1" x14ac:dyDescent="0.25">
      <c r="A259" s="71">
        <v>8</v>
      </c>
      <c r="B259" s="78" t="s">
        <v>175</v>
      </c>
      <c r="C259" s="24">
        <v>-939649</v>
      </c>
      <c r="D259" s="24">
        <v>101666.1</v>
      </c>
      <c r="E259" s="30">
        <v>52915.43</v>
      </c>
      <c r="F259" s="24">
        <v>4294.72</v>
      </c>
      <c r="G259" s="28">
        <v>0</v>
      </c>
      <c r="H259" s="28">
        <v>2008.9801750311863</v>
      </c>
      <c r="I259" s="28">
        <v>502.24504375779657</v>
      </c>
      <c r="J259" s="28">
        <v>14214.93</v>
      </c>
      <c r="K259" s="28"/>
      <c r="L259" s="405"/>
      <c r="M259" s="406"/>
      <c r="N259" s="407"/>
      <c r="O259" s="28"/>
      <c r="P259" s="28">
        <v>2438.61</v>
      </c>
      <c r="Q259" s="28">
        <v>942307.3</v>
      </c>
      <c r="R259" s="28">
        <v>0.11</v>
      </c>
      <c r="S259" s="118">
        <f t="shared" si="9"/>
        <v>180699.42521878914</v>
      </c>
      <c r="T259" s="24">
        <v>-20629.8</v>
      </c>
    </row>
    <row r="260" spans="1:47" ht="30" customHeight="1" x14ac:dyDescent="0.25">
      <c r="A260" s="313" t="s">
        <v>222</v>
      </c>
      <c r="B260" s="314"/>
      <c r="C260" s="310"/>
      <c r="D260" s="311"/>
      <c r="E260" s="312"/>
      <c r="F260" s="24">
        <v>382395</v>
      </c>
      <c r="G260" s="284"/>
      <c r="H260" s="285"/>
      <c r="I260" s="285"/>
      <c r="J260" s="285"/>
      <c r="K260" s="285"/>
      <c r="L260" s="285"/>
      <c r="M260" s="285"/>
      <c r="N260" s="285"/>
      <c r="O260" s="285"/>
      <c r="P260" s="285"/>
      <c r="Q260" s="285"/>
      <c r="R260" s="286"/>
      <c r="S260" s="118">
        <f>F260</f>
        <v>382395</v>
      </c>
      <c r="T260" s="136" t="s">
        <v>304</v>
      </c>
    </row>
    <row r="261" spans="1:47" ht="27" customHeight="1" x14ac:dyDescent="0.25">
      <c r="A261" s="360" t="s">
        <v>114</v>
      </c>
      <c r="B261" s="361"/>
      <c r="C261" s="114">
        <f>SUM(C242:C259)</f>
        <v>-1805084</v>
      </c>
      <c r="D261" s="114">
        <f t="shared" ref="D261:K261" si="10">SUM(D242:D259)</f>
        <v>8364382.2799999993</v>
      </c>
      <c r="E261" s="115">
        <f t="shared" si="10"/>
        <v>1387169.7299999997</v>
      </c>
      <c r="F261" s="114">
        <f>SUM(F242:F260)</f>
        <v>940338.64</v>
      </c>
      <c r="G261" s="114">
        <f>SUM(G242:G259)</f>
        <v>1702913</v>
      </c>
      <c r="H261" s="114">
        <f t="shared" si="10"/>
        <v>209640</v>
      </c>
      <c r="I261" s="114">
        <f t="shared" si="10"/>
        <v>52410</v>
      </c>
      <c r="J261" s="114">
        <f t="shared" si="10"/>
        <v>6241260.8899999997</v>
      </c>
      <c r="K261" s="114">
        <f t="shared" si="10"/>
        <v>0</v>
      </c>
      <c r="L261" s="411">
        <f>L256+M256</f>
        <v>4322897</v>
      </c>
      <c r="M261" s="412"/>
      <c r="N261" s="114">
        <f>N256</f>
        <v>31346.28</v>
      </c>
      <c r="O261" s="114">
        <f>SUM(O240:O259)</f>
        <v>14864.43</v>
      </c>
      <c r="P261" s="114">
        <f t="shared" ref="P261:R261" si="11">SUM(P240:P259)</f>
        <v>197286.87999999995</v>
      </c>
      <c r="Q261" s="114">
        <f t="shared" si="11"/>
        <v>2281617.02</v>
      </c>
      <c r="R261" s="114">
        <f t="shared" si="11"/>
        <v>2104.9100000000003</v>
      </c>
      <c r="S261" s="114">
        <f>SUM(S240:S260)</f>
        <v>23943147.060000002</v>
      </c>
      <c r="T261" s="114">
        <f>SUM(T240:T259)</f>
        <v>-3962455.55</v>
      </c>
    </row>
    <row r="262" spans="1:47" ht="27" customHeight="1" x14ac:dyDescent="0.25">
      <c r="A262" s="360" t="s">
        <v>237</v>
      </c>
      <c r="B262" s="361"/>
      <c r="C262" s="116">
        <f t="shared" ref="C262:K262" si="12">C261/$C$6</f>
        <v>-86.512532949916121</v>
      </c>
      <c r="D262" s="116">
        <f t="shared" si="12"/>
        <v>400.88101030433739</v>
      </c>
      <c r="E262" s="116">
        <f t="shared" si="12"/>
        <v>66.48309273903665</v>
      </c>
      <c r="F262" s="116">
        <f t="shared" si="12"/>
        <v>45.067751737359217</v>
      </c>
      <c r="G262" s="116">
        <f t="shared" si="12"/>
        <v>81.615768032590466</v>
      </c>
      <c r="H262" s="116">
        <f t="shared" si="12"/>
        <v>10.047447879223579</v>
      </c>
      <c r="I262" s="116">
        <f t="shared" si="12"/>
        <v>2.5118619698058948</v>
      </c>
      <c r="J262" s="116">
        <f t="shared" si="12"/>
        <v>299.12585142583271</v>
      </c>
      <c r="K262" s="116">
        <f t="shared" si="12"/>
        <v>0</v>
      </c>
      <c r="L262" s="413">
        <f>L261/$C$6</f>
        <v>207.18413611310808</v>
      </c>
      <c r="M262" s="414"/>
      <c r="N262" s="116">
        <f t="shared" ref="N262" si="13">N261/$C$6</f>
        <v>1.5023378864126526</v>
      </c>
      <c r="O262" s="116">
        <f t="shared" ref="O262" si="14">O261/$C$6</f>
        <v>0.71240977713874909</v>
      </c>
      <c r="P262" s="116">
        <f t="shared" ref="P262" si="15">P261/$C$6</f>
        <v>9.4553980349868176</v>
      </c>
      <c r="Q262" s="116">
        <f t="shared" ref="Q262" si="16">Q261/$C$6</f>
        <v>109.35140282770189</v>
      </c>
      <c r="R262" s="116">
        <f t="shared" ref="R262" si="17">R261/$C$6</f>
        <v>0.10088233884495568</v>
      </c>
      <c r="S262" s="116">
        <f t="shared" ref="S262" si="18">S261/$C$6</f>
        <v>1147.5268181164631</v>
      </c>
      <c r="T262" s="116">
        <f t="shared" ref="T262" si="19">T261/$C$6</f>
        <v>-189.90920440929787</v>
      </c>
    </row>
    <row r="263" spans="1:47" ht="15.75" customHeight="1" x14ac:dyDescent="0.25">
      <c r="A263" s="394" t="s">
        <v>223</v>
      </c>
      <c r="B263" s="395"/>
      <c r="C263" s="395"/>
      <c r="D263" s="395"/>
      <c r="E263" s="395"/>
      <c r="F263" s="395"/>
      <c r="G263" s="395"/>
      <c r="H263" s="395"/>
      <c r="I263" s="395"/>
      <c r="J263" s="395"/>
      <c r="K263" s="395"/>
      <c r="L263" s="395"/>
      <c r="M263" s="395"/>
      <c r="N263" s="395"/>
      <c r="O263" s="395"/>
      <c r="P263" s="395"/>
      <c r="Q263" s="395"/>
      <c r="R263" s="395"/>
      <c r="S263" s="395"/>
      <c r="T263" s="395"/>
    </row>
    <row r="264" spans="1:47" ht="15" customHeight="1" x14ac:dyDescent="0.25">
      <c r="A264" s="81" t="s">
        <v>224</v>
      </c>
      <c r="B264" s="81"/>
      <c r="C264" s="81"/>
      <c r="D264" s="81"/>
      <c r="E264" s="81"/>
      <c r="F264" s="81"/>
      <c r="G264" s="81"/>
      <c r="H264" s="81"/>
      <c r="I264" s="81"/>
      <c r="J264" s="81"/>
      <c r="K264" s="81"/>
      <c r="L264" s="81"/>
      <c r="M264" s="81"/>
      <c r="N264" s="81"/>
      <c r="O264" s="81"/>
      <c r="P264" s="135"/>
      <c r="Q264" s="135"/>
      <c r="R264" s="135"/>
      <c r="S264" s="135"/>
      <c r="T264" s="135"/>
    </row>
    <row r="265" spans="1:47" s="85" customFormat="1" ht="37.5" customHeight="1" x14ac:dyDescent="0.25">
      <c r="A265" s="135"/>
      <c r="B265" s="135"/>
      <c r="C265" s="135"/>
      <c r="D265" s="135"/>
      <c r="E265" s="135"/>
      <c r="F265" s="135"/>
      <c r="G265" s="135"/>
      <c r="H265" s="135"/>
      <c r="I265" s="135"/>
      <c r="J265" s="135"/>
      <c r="K265" s="135"/>
      <c r="L265" s="135"/>
      <c r="M265" s="135"/>
      <c r="N265" s="135"/>
      <c r="O265" s="135"/>
      <c r="P265" s="135"/>
      <c r="Q265" s="135"/>
      <c r="R265" s="135"/>
      <c r="S265" s="135"/>
      <c r="T265" s="135"/>
      <c r="U265" s="84"/>
      <c r="V265" s="84"/>
      <c r="W265" s="84"/>
      <c r="X265" s="84"/>
      <c r="Y265" s="84"/>
      <c r="Z265" s="84"/>
      <c r="AA265" s="84"/>
      <c r="AB265" s="84"/>
      <c r="AC265" s="84"/>
      <c r="AD265" s="84"/>
      <c r="AE265" s="84"/>
      <c r="AF265" s="84"/>
      <c r="AG265" s="84"/>
      <c r="AH265" s="84"/>
      <c r="AI265" s="84"/>
      <c r="AJ265" s="84"/>
      <c r="AK265" s="84"/>
      <c r="AL265" s="84"/>
      <c r="AM265" s="84"/>
      <c r="AN265" s="84"/>
      <c r="AO265" s="84"/>
      <c r="AP265" s="84"/>
      <c r="AQ265" s="84"/>
      <c r="AR265" s="84"/>
      <c r="AS265" s="84"/>
      <c r="AT265" s="84"/>
      <c r="AU265" s="84"/>
    </row>
    <row r="266" spans="1:47" ht="12.75" customHeight="1" x14ac:dyDescent="0.25">
      <c r="A266" s="135"/>
      <c r="B266" s="135"/>
      <c r="C266" s="135"/>
      <c r="D266" s="135"/>
      <c r="E266" s="135"/>
      <c r="F266" s="135"/>
      <c r="G266" s="135"/>
      <c r="H266" s="135"/>
      <c r="I266" s="135"/>
      <c r="J266" s="135"/>
      <c r="K266" s="135"/>
      <c r="L266" s="135"/>
      <c r="M266" s="135"/>
      <c r="N266" s="135"/>
      <c r="O266" s="135"/>
      <c r="P266" s="135"/>
      <c r="Q266" s="135"/>
      <c r="R266" s="135"/>
      <c r="S266" s="135"/>
      <c r="T266" s="135"/>
    </row>
    <row r="267" spans="1:47" ht="65.25" customHeight="1" x14ac:dyDescent="0.25">
      <c r="A267" s="135"/>
      <c r="B267" s="135"/>
      <c r="C267" s="135"/>
      <c r="D267" s="135"/>
      <c r="E267" s="135"/>
      <c r="F267" s="135"/>
      <c r="G267" s="135"/>
      <c r="H267" s="135"/>
      <c r="I267" s="135"/>
      <c r="J267" s="135"/>
      <c r="K267" s="135"/>
      <c r="L267" s="135"/>
      <c r="M267" s="135"/>
      <c r="N267" s="135"/>
      <c r="O267" s="135"/>
      <c r="P267" s="135"/>
      <c r="Q267" s="135"/>
      <c r="R267" s="135"/>
      <c r="S267" s="135"/>
      <c r="T267" s="135"/>
      <c r="U267" s="84"/>
    </row>
    <row r="268" spans="1:47" ht="12.75" customHeight="1" x14ac:dyDescent="0.25">
      <c r="A268" s="135"/>
      <c r="B268" s="135"/>
      <c r="C268" s="135"/>
      <c r="D268" s="135"/>
      <c r="E268" s="135"/>
      <c r="F268" s="135"/>
      <c r="G268" s="135"/>
      <c r="H268" s="135"/>
      <c r="I268" s="135"/>
      <c r="J268" s="135"/>
      <c r="K268" s="135"/>
      <c r="L268" s="135"/>
      <c r="M268" s="135"/>
      <c r="N268" s="135"/>
      <c r="O268" s="135"/>
      <c r="P268" s="135"/>
      <c r="Q268" s="135"/>
      <c r="R268" s="135"/>
      <c r="S268" s="135"/>
      <c r="T268" s="135"/>
    </row>
    <row r="269" spans="1:47" ht="26.7" customHeight="1" x14ac:dyDescent="0.25">
      <c r="A269" s="135"/>
      <c r="B269" s="135"/>
      <c r="C269" s="135"/>
      <c r="D269" s="135"/>
      <c r="E269" s="135"/>
      <c r="F269" s="135"/>
      <c r="G269" s="135"/>
      <c r="H269" s="135"/>
      <c r="I269" s="135"/>
      <c r="J269" s="135"/>
      <c r="K269" s="135"/>
      <c r="L269" s="135"/>
      <c r="M269" s="135"/>
      <c r="N269" s="135"/>
      <c r="O269" s="135"/>
      <c r="P269" s="135"/>
      <c r="Q269" s="135"/>
      <c r="R269" s="135"/>
      <c r="S269" s="135"/>
      <c r="T269" s="135"/>
      <c r="U269" s="84"/>
    </row>
    <row r="270" spans="1:47" ht="25.5" customHeight="1" x14ac:dyDescent="0.25">
      <c r="A270" s="135"/>
      <c r="B270" s="135"/>
      <c r="C270" s="135"/>
      <c r="D270" s="135"/>
      <c r="E270" s="135"/>
      <c r="F270" s="135"/>
      <c r="G270" s="135"/>
      <c r="H270" s="135"/>
      <c r="I270" s="135"/>
      <c r="J270" s="135"/>
      <c r="K270" s="135"/>
      <c r="L270" s="135"/>
      <c r="M270" s="135"/>
      <c r="N270" s="135"/>
      <c r="O270" s="135"/>
      <c r="P270" s="135"/>
      <c r="Q270" s="135"/>
      <c r="R270" s="135"/>
      <c r="S270" s="135"/>
      <c r="T270" s="135"/>
    </row>
    <row r="271" spans="1:47" ht="29.7" customHeight="1" x14ac:dyDescent="0.25">
      <c r="A271" s="135"/>
      <c r="B271" s="135"/>
      <c r="C271" s="135"/>
      <c r="D271" s="135"/>
      <c r="E271" s="135"/>
      <c r="F271" s="135"/>
      <c r="G271" s="135"/>
      <c r="H271" s="135"/>
      <c r="I271" s="135"/>
      <c r="J271" s="135"/>
      <c r="K271" s="135"/>
      <c r="L271" s="135"/>
      <c r="M271" s="135"/>
      <c r="N271" s="135"/>
      <c r="O271" s="135"/>
      <c r="P271" s="135"/>
      <c r="Q271" s="135"/>
      <c r="R271" s="135"/>
      <c r="S271" s="135"/>
      <c r="T271" s="135"/>
      <c r="U271" s="84"/>
    </row>
    <row r="272" spans="1:47" ht="29.25" customHeight="1" x14ac:dyDescent="0.25">
      <c r="A272" s="135"/>
      <c r="B272" s="135"/>
      <c r="C272" s="135"/>
      <c r="D272" s="135"/>
      <c r="E272" s="135"/>
      <c r="F272" s="135"/>
      <c r="G272" s="135"/>
      <c r="H272" s="135"/>
      <c r="I272" s="135"/>
      <c r="J272" s="135"/>
      <c r="K272" s="135"/>
      <c r="L272" s="135"/>
      <c r="M272" s="135"/>
      <c r="N272" s="135"/>
      <c r="O272" s="135"/>
      <c r="P272" s="135"/>
      <c r="Q272" s="135"/>
      <c r="R272" s="135"/>
      <c r="S272" s="135"/>
      <c r="T272" s="135"/>
    </row>
    <row r="273" spans="1:21" ht="33" customHeight="1" x14ac:dyDescent="0.25">
      <c r="A273" s="135"/>
      <c r="B273" s="135"/>
      <c r="C273" s="135"/>
      <c r="D273" s="135"/>
      <c r="E273" s="135"/>
      <c r="F273" s="135"/>
      <c r="G273" s="135"/>
      <c r="H273" s="135"/>
      <c r="I273" s="135"/>
      <c r="J273" s="135"/>
      <c r="K273" s="135"/>
      <c r="L273" s="135"/>
      <c r="M273" s="135"/>
      <c r="N273" s="135"/>
      <c r="O273" s="135"/>
      <c r="P273" s="135"/>
      <c r="Q273" s="135"/>
      <c r="R273" s="135"/>
      <c r="S273" s="135"/>
      <c r="T273" s="135"/>
      <c r="U273" s="84"/>
    </row>
    <row r="274" spans="1:21" ht="33" customHeight="1" x14ac:dyDescent="0.25">
      <c r="A274" s="135"/>
      <c r="B274" s="135"/>
      <c r="C274" s="135"/>
      <c r="D274" s="135"/>
      <c r="E274" s="135"/>
      <c r="F274" s="135"/>
      <c r="G274" s="135"/>
      <c r="H274" s="135"/>
      <c r="I274" s="135"/>
      <c r="J274" s="135"/>
      <c r="K274" s="135"/>
      <c r="L274" s="135"/>
      <c r="M274" s="135"/>
      <c r="N274" s="135"/>
      <c r="O274" s="135"/>
      <c r="P274" s="135"/>
      <c r="Q274" s="135"/>
      <c r="R274" s="135"/>
      <c r="S274" s="135"/>
      <c r="T274" s="135"/>
    </row>
    <row r="275" spans="1:21" ht="33.450000000000003" customHeight="1" x14ac:dyDescent="0.25">
      <c r="A275" s="135"/>
      <c r="B275" s="135"/>
      <c r="C275" s="135"/>
      <c r="D275" s="135"/>
      <c r="E275" s="135"/>
      <c r="F275" s="135"/>
      <c r="G275" s="135"/>
      <c r="H275" s="135"/>
      <c r="I275" s="135"/>
      <c r="J275" s="135"/>
      <c r="K275" s="135"/>
      <c r="L275" s="135"/>
      <c r="M275" s="135"/>
      <c r="N275" s="135"/>
      <c r="O275" s="135"/>
      <c r="P275" s="135"/>
      <c r="Q275" s="135"/>
      <c r="R275" s="135"/>
      <c r="S275" s="135"/>
      <c r="T275" s="135"/>
      <c r="U275" s="84"/>
    </row>
    <row r="276" spans="1:21" ht="29.7" customHeight="1" x14ac:dyDescent="0.25">
      <c r="A276" s="135"/>
      <c r="B276" s="135"/>
      <c r="C276" s="135"/>
      <c r="D276" s="135"/>
      <c r="E276" s="135"/>
      <c r="F276" s="135"/>
      <c r="G276" s="135"/>
      <c r="H276" s="135"/>
      <c r="I276" s="135"/>
      <c r="J276" s="135"/>
      <c r="K276" s="135"/>
      <c r="L276" s="135"/>
      <c r="M276" s="135"/>
      <c r="N276" s="135"/>
      <c r="O276" s="135"/>
      <c r="P276" s="135"/>
      <c r="Q276" s="135"/>
      <c r="R276" s="135"/>
      <c r="S276" s="135"/>
      <c r="T276" s="135"/>
    </row>
    <row r="277" spans="1:21" ht="34.950000000000003" customHeight="1" x14ac:dyDescent="0.25">
      <c r="A277" s="135"/>
      <c r="B277" s="135"/>
      <c r="C277" s="135"/>
      <c r="D277" s="135"/>
      <c r="E277" s="135"/>
      <c r="F277" s="135"/>
      <c r="G277" s="135"/>
      <c r="H277" s="135"/>
      <c r="I277" s="135"/>
      <c r="J277" s="135"/>
      <c r="K277" s="135"/>
      <c r="L277" s="135"/>
      <c r="M277" s="135"/>
      <c r="N277" s="135"/>
      <c r="O277" s="135"/>
      <c r="P277" s="135"/>
      <c r="Q277" s="135"/>
      <c r="R277" s="135"/>
      <c r="S277" s="135"/>
      <c r="T277" s="135"/>
      <c r="U277" s="84"/>
    </row>
    <row r="278" spans="1:21" ht="28.95" customHeight="1" x14ac:dyDescent="0.25">
      <c r="A278" s="135"/>
      <c r="B278" s="135"/>
      <c r="C278" s="135"/>
      <c r="D278" s="135"/>
      <c r="E278" s="135"/>
      <c r="F278" s="135"/>
      <c r="G278" s="135"/>
      <c r="H278" s="135"/>
      <c r="I278" s="135"/>
      <c r="J278" s="135"/>
      <c r="K278" s="135"/>
      <c r="L278" s="135"/>
      <c r="M278" s="135"/>
      <c r="N278" s="135"/>
      <c r="O278" s="135"/>
      <c r="P278" s="135"/>
      <c r="Q278" s="135"/>
      <c r="R278" s="135"/>
      <c r="S278" s="135"/>
      <c r="T278" s="135"/>
    </row>
    <row r="279" spans="1:21" ht="31.95" customHeight="1" x14ac:dyDescent="0.25">
      <c r="A279" s="135"/>
      <c r="B279" s="135"/>
      <c r="C279" s="135"/>
      <c r="D279" s="135"/>
      <c r="E279" s="135"/>
      <c r="F279" s="135"/>
      <c r="G279" s="135"/>
      <c r="H279" s="135"/>
      <c r="I279" s="135"/>
      <c r="J279" s="135"/>
      <c r="K279" s="135"/>
      <c r="L279" s="135"/>
      <c r="M279" s="135"/>
      <c r="N279" s="135"/>
      <c r="O279" s="135"/>
      <c r="P279" s="135"/>
      <c r="Q279" s="135"/>
      <c r="R279" s="135"/>
      <c r="S279" s="135"/>
      <c r="T279" s="135"/>
      <c r="U279" s="84"/>
    </row>
    <row r="280" spans="1:21" ht="33" customHeight="1" x14ac:dyDescent="0.25">
      <c r="A280" s="135"/>
      <c r="B280" s="135"/>
      <c r="C280" s="135"/>
      <c r="D280" s="135"/>
      <c r="E280" s="135"/>
      <c r="F280" s="135"/>
      <c r="G280" s="135"/>
      <c r="H280" s="135"/>
      <c r="I280" s="135"/>
      <c r="J280" s="135"/>
      <c r="K280" s="135"/>
      <c r="L280" s="135"/>
      <c r="M280" s="135"/>
      <c r="N280" s="135"/>
      <c r="O280" s="135"/>
      <c r="P280" s="135"/>
      <c r="Q280" s="135"/>
      <c r="R280" s="135"/>
      <c r="S280" s="135"/>
      <c r="T280" s="135"/>
    </row>
    <row r="281" spans="1:21" ht="34.200000000000003" customHeight="1" x14ac:dyDescent="0.25">
      <c r="A281" s="135"/>
      <c r="B281" s="135"/>
      <c r="C281" s="135"/>
      <c r="D281" s="135"/>
      <c r="E281" s="135"/>
      <c r="F281" s="135"/>
      <c r="G281" s="135"/>
      <c r="H281" s="135"/>
      <c r="I281" s="135"/>
      <c r="J281" s="135"/>
      <c r="K281" s="135"/>
      <c r="L281" s="135"/>
      <c r="M281" s="135"/>
      <c r="N281" s="135"/>
      <c r="O281" s="135"/>
      <c r="P281" s="135"/>
      <c r="Q281" s="135"/>
      <c r="R281" s="135"/>
      <c r="S281" s="135"/>
      <c r="T281" s="135"/>
      <c r="U281" s="84"/>
    </row>
    <row r="282" spans="1:21" ht="30.45" customHeight="1" x14ac:dyDescent="0.25">
      <c r="A282" s="135"/>
      <c r="B282" s="135"/>
      <c r="C282" s="135"/>
      <c r="D282" s="135"/>
      <c r="E282" s="135"/>
      <c r="F282" s="135"/>
      <c r="G282" s="135"/>
      <c r="H282" s="135"/>
      <c r="I282" s="135"/>
      <c r="J282" s="135"/>
      <c r="K282" s="135"/>
      <c r="L282" s="135"/>
      <c r="M282" s="135"/>
      <c r="N282" s="135"/>
      <c r="O282" s="135"/>
      <c r="P282" s="135"/>
      <c r="Q282" s="135"/>
      <c r="R282" s="135"/>
      <c r="S282" s="135"/>
      <c r="T282" s="135"/>
    </row>
    <row r="283" spans="1:21" ht="32.700000000000003" customHeight="1" x14ac:dyDescent="0.25">
      <c r="A283" s="135"/>
      <c r="B283" s="135"/>
      <c r="C283" s="135"/>
      <c r="D283" s="135"/>
      <c r="E283" s="135"/>
      <c r="F283" s="135"/>
      <c r="G283" s="135"/>
      <c r="H283" s="135"/>
      <c r="I283" s="135"/>
      <c r="J283" s="135"/>
      <c r="K283" s="135"/>
      <c r="L283" s="135"/>
      <c r="M283" s="135"/>
      <c r="N283" s="135"/>
      <c r="O283" s="135"/>
      <c r="P283" s="135"/>
      <c r="Q283" s="135"/>
      <c r="R283" s="135"/>
      <c r="S283" s="135"/>
      <c r="T283" s="135"/>
      <c r="U283" s="84"/>
    </row>
    <row r="284" spans="1:21" ht="31.5" customHeight="1" x14ac:dyDescent="0.25">
      <c r="A284" s="135"/>
      <c r="B284" s="135"/>
      <c r="C284" s="135"/>
      <c r="D284" s="135"/>
      <c r="E284" s="135"/>
      <c r="F284" s="135"/>
      <c r="G284" s="135"/>
      <c r="H284" s="135"/>
      <c r="I284" s="135"/>
      <c r="J284" s="135"/>
      <c r="K284" s="135"/>
      <c r="L284" s="135"/>
      <c r="M284" s="135"/>
      <c r="N284" s="135"/>
      <c r="O284" s="135"/>
      <c r="P284" s="135"/>
      <c r="Q284" s="135"/>
      <c r="R284" s="135"/>
      <c r="S284" s="135"/>
      <c r="T284" s="135"/>
    </row>
    <row r="285" spans="1:21" ht="38.25" customHeight="1" x14ac:dyDescent="0.25">
      <c r="A285" s="135"/>
      <c r="B285" s="135"/>
      <c r="C285" s="135"/>
      <c r="D285" s="135"/>
      <c r="E285" s="135"/>
      <c r="F285" s="135"/>
      <c r="G285" s="135"/>
      <c r="H285" s="135"/>
      <c r="I285" s="135"/>
      <c r="J285" s="135"/>
      <c r="K285" s="135"/>
      <c r="L285" s="135"/>
      <c r="M285" s="135"/>
      <c r="N285" s="135"/>
      <c r="O285" s="135"/>
      <c r="P285" s="135"/>
      <c r="Q285" s="135"/>
      <c r="R285" s="135"/>
      <c r="S285" s="135"/>
      <c r="T285" s="135"/>
      <c r="U285" s="84"/>
    </row>
    <row r="286" spans="1:21" ht="24.75" customHeight="1" x14ac:dyDescent="0.25">
      <c r="A286" s="135"/>
      <c r="B286" s="135"/>
      <c r="C286" s="135"/>
      <c r="D286" s="135"/>
      <c r="E286" s="135"/>
      <c r="F286" s="135"/>
      <c r="G286" s="135"/>
      <c r="H286" s="135"/>
      <c r="I286" s="135"/>
      <c r="J286" s="135"/>
      <c r="K286" s="135"/>
      <c r="L286" s="135"/>
      <c r="M286" s="135"/>
      <c r="N286" s="135"/>
      <c r="O286" s="135"/>
      <c r="P286" s="135"/>
      <c r="Q286" s="135"/>
      <c r="R286" s="135"/>
      <c r="S286" s="135"/>
      <c r="T286" s="135"/>
    </row>
    <row r="287" spans="1:21" ht="25.5" customHeight="1" x14ac:dyDescent="0.25">
      <c r="A287" s="135"/>
      <c r="B287" s="135"/>
      <c r="C287" s="135"/>
      <c r="D287" s="135"/>
      <c r="E287" s="135"/>
      <c r="F287" s="135"/>
      <c r="G287" s="135"/>
      <c r="H287" s="135"/>
      <c r="I287" s="135"/>
      <c r="J287" s="135"/>
      <c r="K287" s="135"/>
      <c r="L287" s="135"/>
      <c r="M287" s="135"/>
      <c r="N287" s="135"/>
      <c r="O287" s="135"/>
      <c r="P287" s="135"/>
      <c r="Q287" s="135"/>
      <c r="R287" s="135"/>
      <c r="S287" s="135"/>
      <c r="T287" s="135"/>
      <c r="U287" s="84"/>
    </row>
    <row r="288" spans="1:21" ht="31.5" customHeight="1" x14ac:dyDescent="0.25">
      <c r="A288" s="135"/>
      <c r="B288" s="135"/>
      <c r="C288" s="135"/>
      <c r="D288" s="135"/>
      <c r="E288" s="135"/>
      <c r="F288" s="135"/>
      <c r="G288" s="135"/>
      <c r="H288" s="135"/>
      <c r="I288" s="135"/>
      <c r="J288" s="135"/>
      <c r="K288" s="135"/>
      <c r="L288" s="135"/>
      <c r="M288" s="135"/>
      <c r="N288" s="135"/>
      <c r="O288" s="135"/>
      <c r="P288" s="135"/>
      <c r="Q288" s="135"/>
      <c r="R288" s="135"/>
      <c r="S288" s="135"/>
      <c r="T288" s="135"/>
    </row>
    <row r="289" spans="1:21" ht="25.95" customHeight="1" x14ac:dyDescent="0.25">
      <c r="A289" s="135"/>
      <c r="B289" s="135"/>
      <c r="C289" s="135"/>
      <c r="D289" s="135"/>
      <c r="E289" s="135"/>
      <c r="F289" s="135"/>
      <c r="G289" s="135"/>
      <c r="H289" s="135"/>
      <c r="I289" s="135"/>
      <c r="J289" s="135"/>
      <c r="K289" s="135"/>
      <c r="L289" s="135"/>
      <c r="M289" s="135"/>
      <c r="N289" s="135"/>
      <c r="O289" s="135"/>
      <c r="P289" s="135"/>
      <c r="Q289" s="135"/>
      <c r="R289" s="135"/>
      <c r="S289" s="135"/>
      <c r="T289" s="135"/>
      <c r="U289" s="84"/>
    </row>
    <row r="290" spans="1:21" ht="33" customHeight="1" x14ac:dyDescent="0.25">
      <c r="A290" s="135"/>
      <c r="B290" s="135"/>
      <c r="C290" s="135"/>
      <c r="D290" s="135"/>
      <c r="E290" s="135"/>
      <c r="F290" s="135"/>
      <c r="G290" s="135"/>
      <c r="H290" s="135"/>
      <c r="I290" s="135"/>
      <c r="J290" s="135"/>
      <c r="K290" s="135"/>
      <c r="L290" s="135"/>
      <c r="M290" s="135"/>
      <c r="N290" s="135"/>
      <c r="O290" s="135"/>
      <c r="P290" s="135"/>
      <c r="Q290" s="135"/>
      <c r="R290" s="135"/>
      <c r="S290" s="135"/>
      <c r="T290" s="135"/>
    </row>
    <row r="291" spans="1:21" ht="37.950000000000003" customHeight="1" x14ac:dyDescent="0.25">
      <c r="A291" s="135"/>
      <c r="B291" s="135"/>
      <c r="C291" s="135"/>
      <c r="D291" s="135"/>
      <c r="E291" s="135"/>
      <c r="F291" s="135"/>
      <c r="G291" s="135"/>
      <c r="H291" s="135"/>
      <c r="I291" s="135"/>
      <c r="J291" s="135"/>
      <c r="K291" s="135"/>
      <c r="L291" s="135"/>
      <c r="M291" s="135"/>
      <c r="N291" s="135"/>
      <c r="O291" s="135"/>
      <c r="P291" s="135"/>
      <c r="Q291" s="135"/>
      <c r="R291" s="135"/>
      <c r="S291" s="135"/>
      <c r="T291" s="135"/>
      <c r="U291" s="84"/>
    </row>
    <row r="292" spans="1:21" ht="37.950000000000003" customHeight="1" x14ac:dyDescent="0.25">
      <c r="A292" s="135"/>
      <c r="B292" s="135"/>
      <c r="C292" s="135"/>
      <c r="D292" s="135"/>
      <c r="E292" s="135"/>
      <c r="F292" s="135"/>
      <c r="G292" s="135"/>
      <c r="H292" s="135"/>
      <c r="I292" s="135"/>
      <c r="J292" s="135"/>
      <c r="K292" s="135"/>
      <c r="L292" s="135"/>
      <c r="M292" s="135"/>
      <c r="N292" s="135"/>
      <c r="O292" s="135"/>
      <c r="P292" s="135"/>
      <c r="Q292" s="135"/>
      <c r="R292" s="135"/>
      <c r="S292" s="135"/>
      <c r="T292" s="135"/>
    </row>
    <row r="293" spans="1:21" ht="22.8" x14ac:dyDescent="0.25">
      <c r="A293" s="135"/>
      <c r="B293" s="135"/>
      <c r="C293" s="135"/>
      <c r="D293" s="135"/>
      <c r="E293" s="135"/>
      <c r="F293" s="135"/>
      <c r="G293" s="135"/>
      <c r="H293" s="135"/>
      <c r="I293" s="135"/>
      <c r="J293" s="135"/>
      <c r="K293" s="135"/>
      <c r="L293" s="135"/>
      <c r="M293" s="135"/>
      <c r="N293" s="135"/>
      <c r="O293" s="135"/>
      <c r="P293" s="135"/>
      <c r="Q293" s="135"/>
      <c r="R293" s="135"/>
      <c r="S293" s="135"/>
      <c r="T293" s="135"/>
      <c r="U293" s="84"/>
    </row>
    <row r="294" spans="1:21" ht="12.75" customHeight="1" x14ac:dyDescent="0.25">
      <c r="A294" s="135"/>
      <c r="B294" s="135"/>
      <c r="C294" s="135"/>
      <c r="D294" s="135"/>
      <c r="E294" s="135"/>
      <c r="F294" s="135"/>
      <c r="G294" s="135"/>
      <c r="H294" s="135"/>
      <c r="I294" s="135"/>
      <c r="J294" s="135"/>
      <c r="K294" s="135"/>
      <c r="L294" s="135"/>
      <c r="M294" s="135"/>
      <c r="N294" s="135"/>
      <c r="O294" s="135"/>
      <c r="P294" s="135"/>
      <c r="Q294" s="135"/>
      <c r="R294" s="135"/>
      <c r="S294" s="135"/>
      <c r="T294" s="135"/>
    </row>
    <row r="295" spans="1:21" ht="22.8" x14ac:dyDescent="0.25">
      <c r="A295" s="135"/>
      <c r="B295" s="135"/>
      <c r="C295" s="135"/>
      <c r="D295" s="135"/>
      <c r="E295" s="135"/>
      <c r="F295" s="135"/>
      <c r="G295" s="135"/>
      <c r="H295" s="135"/>
      <c r="I295" s="135"/>
      <c r="J295" s="135"/>
      <c r="K295" s="135"/>
      <c r="L295" s="135"/>
      <c r="M295" s="135"/>
      <c r="N295" s="135"/>
      <c r="O295" s="135"/>
      <c r="P295" s="135"/>
      <c r="Q295" s="135"/>
      <c r="R295" s="135"/>
      <c r="S295" s="135"/>
      <c r="T295" s="135"/>
      <c r="U295" s="84"/>
    </row>
    <row r="296" spans="1:21" ht="22.8" x14ac:dyDescent="0.25">
      <c r="A296" s="135"/>
      <c r="B296" s="135"/>
      <c r="C296" s="135"/>
      <c r="D296" s="135"/>
      <c r="E296" s="135"/>
      <c r="F296" s="135"/>
      <c r="G296" s="135"/>
      <c r="H296" s="135"/>
      <c r="I296" s="135"/>
      <c r="J296" s="135"/>
      <c r="K296" s="135"/>
      <c r="L296" s="135"/>
      <c r="M296" s="135"/>
      <c r="N296" s="135"/>
      <c r="O296" s="135"/>
      <c r="P296" s="135"/>
      <c r="Q296" s="135"/>
      <c r="R296" s="135"/>
      <c r="S296" s="135"/>
      <c r="T296" s="135"/>
    </row>
    <row r="297" spans="1:21" ht="22.8" x14ac:dyDescent="0.25">
      <c r="A297" s="135"/>
      <c r="B297" s="135"/>
      <c r="C297" s="135"/>
      <c r="D297" s="135"/>
      <c r="E297" s="135"/>
      <c r="F297" s="135"/>
      <c r="G297" s="135"/>
      <c r="H297" s="135"/>
      <c r="I297" s="135"/>
      <c r="J297" s="135"/>
      <c r="K297" s="135"/>
      <c r="L297" s="135"/>
      <c r="M297" s="135"/>
      <c r="N297" s="135"/>
      <c r="O297" s="135"/>
      <c r="P297" s="135"/>
      <c r="Q297" s="135"/>
      <c r="R297" s="135"/>
      <c r="S297" s="135"/>
      <c r="T297" s="135"/>
      <c r="U297" s="84"/>
    </row>
    <row r="298" spans="1:21" ht="22.8" x14ac:dyDescent="0.25">
      <c r="A298" s="135"/>
      <c r="B298" s="135"/>
      <c r="C298" s="135"/>
      <c r="D298" s="135"/>
      <c r="E298" s="135"/>
      <c r="F298" s="135"/>
      <c r="G298" s="135"/>
      <c r="H298" s="135"/>
      <c r="I298" s="135"/>
      <c r="J298" s="135"/>
      <c r="K298" s="135"/>
      <c r="L298" s="135"/>
      <c r="M298" s="135"/>
      <c r="N298" s="135"/>
      <c r="O298" s="135"/>
      <c r="P298" s="135"/>
      <c r="Q298" s="135"/>
      <c r="R298" s="135"/>
      <c r="S298" s="135"/>
      <c r="T298" s="135"/>
    </row>
    <row r="299" spans="1:21" ht="22.8" x14ac:dyDescent="0.25">
      <c r="A299" s="135"/>
      <c r="B299" s="135"/>
      <c r="C299" s="135"/>
      <c r="D299" s="135"/>
      <c r="E299" s="135"/>
      <c r="F299" s="135"/>
      <c r="G299" s="135"/>
      <c r="H299" s="135"/>
      <c r="I299" s="135"/>
      <c r="J299" s="135"/>
      <c r="K299" s="135"/>
      <c r="L299" s="135"/>
      <c r="M299" s="135"/>
      <c r="N299" s="135"/>
      <c r="O299" s="135"/>
      <c r="P299" s="135"/>
      <c r="Q299" s="135"/>
      <c r="R299" s="135"/>
      <c r="S299" s="135"/>
      <c r="T299" s="135"/>
      <c r="U299" s="84"/>
    </row>
    <row r="300" spans="1:21" ht="22.8" x14ac:dyDescent="0.25">
      <c r="A300" s="135"/>
      <c r="B300" s="135"/>
      <c r="C300" s="135"/>
      <c r="D300" s="135"/>
      <c r="E300" s="135"/>
      <c r="F300" s="135"/>
      <c r="G300" s="135"/>
      <c r="H300" s="135"/>
      <c r="I300" s="135"/>
      <c r="J300" s="135"/>
      <c r="K300" s="135"/>
      <c r="L300" s="135"/>
      <c r="M300" s="135"/>
      <c r="N300" s="135"/>
      <c r="O300" s="135"/>
      <c r="P300" s="135"/>
      <c r="Q300" s="135"/>
      <c r="R300" s="135"/>
      <c r="S300" s="135"/>
      <c r="T300" s="135"/>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61">
    <mergeCell ref="I5:J5"/>
    <mergeCell ref="A29:F29"/>
    <mergeCell ref="A17:B18"/>
    <mergeCell ref="C17:F17"/>
    <mergeCell ref="I4:J4"/>
    <mergeCell ref="I3:J3"/>
    <mergeCell ref="H2:J2"/>
    <mergeCell ref="J231:L231"/>
    <mergeCell ref="A228:B228"/>
    <mergeCell ref="H228:I228"/>
    <mergeCell ref="H229:I229"/>
    <mergeCell ref="H231:I231"/>
    <mergeCell ref="F227:G227"/>
    <mergeCell ref="F194:G194"/>
    <mergeCell ref="F193:G193"/>
    <mergeCell ref="F148:G148"/>
    <mergeCell ref="J93:L93"/>
    <mergeCell ref="J105:L105"/>
    <mergeCell ref="J111:L111"/>
    <mergeCell ref="J123:L123"/>
    <mergeCell ref="J128:L128"/>
    <mergeCell ref="J144:L144"/>
    <mergeCell ref="J228:L228"/>
    <mergeCell ref="J229:L229"/>
    <mergeCell ref="J230:L230"/>
    <mergeCell ref="J195:L195"/>
    <mergeCell ref="J227:L227"/>
    <mergeCell ref="J52:L52"/>
    <mergeCell ref="J53:L53"/>
    <mergeCell ref="J54:L54"/>
    <mergeCell ref="J55:L55"/>
    <mergeCell ref="J56:L56"/>
    <mergeCell ref="J67:L67"/>
    <mergeCell ref="J71:L71"/>
    <mergeCell ref="J77:L77"/>
    <mergeCell ref="J90:L90"/>
    <mergeCell ref="J193:L193"/>
    <mergeCell ref="J194:L194"/>
    <mergeCell ref="J148:L148"/>
    <mergeCell ref="A40:B44"/>
    <mergeCell ref="C40:E40"/>
    <mergeCell ref="C15:F15"/>
    <mergeCell ref="A16:B16"/>
    <mergeCell ref="C16:F16"/>
    <mergeCell ref="C36:E36"/>
    <mergeCell ref="C37:E37"/>
    <mergeCell ref="A32:B32"/>
    <mergeCell ref="C32:F32"/>
    <mergeCell ref="A20:I20"/>
    <mergeCell ref="C27:I27"/>
    <mergeCell ref="A24:B24"/>
    <mergeCell ref="C24:E24"/>
    <mergeCell ref="F24:I26"/>
    <mergeCell ref="F111:G111"/>
    <mergeCell ref="F123:G123"/>
    <mergeCell ref="F128:G128"/>
    <mergeCell ref="F144:G144"/>
    <mergeCell ref="C41:E41"/>
    <mergeCell ref="C43:E43"/>
    <mergeCell ref="C38:E38"/>
    <mergeCell ref="C34:E34"/>
    <mergeCell ref="C35:E35"/>
    <mergeCell ref="B45:F46"/>
    <mergeCell ref="F71:G71"/>
    <mergeCell ref="F77:G77"/>
    <mergeCell ref="F57:G57"/>
    <mergeCell ref="F58:G58"/>
    <mergeCell ref="F59:G59"/>
    <mergeCell ref="F60:G60"/>
    <mergeCell ref="F61:G61"/>
    <mergeCell ref="F62:G62"/>
    <mergeCell ref="F72:G72"/>
    <mergeCell ref="F73:G73"/>
    <mergeCell ref="F85:G85"/>
    <mergeCell ref="F91:G91"/>
    <mergeCell ref="F92:G92"/>
    <mergeCell ref="F94:G94"/>
    <mergeCell ref="A235:T235"/>
    <mergeCell ref="A236:B238"/>
    <mergeCell ref="C236:C238"/>
    <mergeCell ref="D236:D237"/>
    <mergeCell ref="E236:F237"/>
    <mergeCell ref="G236:N237"/>
    <mergeCell ref="O236:R237"/>
    <mergeCell ref="S236:S239"/>
    <mergeCell ref="A1:B1"/>
    <mergeCell ref="C1:F1"/>
    <mergeCell ref="A2:B2"/>
    <mergeCell ref="C2:F2"/>
    <mergeCell ref="C3:F3"/>
    <mergeCell ref="A4:B4"/>
    <mergeCell ref="C4:F4"/>
    <mergeCell ref="A13:B13"/>
    <mergeCell ref="C13:F13"/>
    <mergeCell ref="A10:B10"/>
    <mergeCell ref="C10:F10"/>
    <mergeCell ref="A12:B12"/>
    <mergeCell ref="C12:F12"/>
    <mergeCell ref="A5:B5"/>
    <mergeCell ref="F93:G93"/>
    <mergeCell ref="F105:G105"/>
    <mergeCell ref="A261:B261"/>
    <mergeCell ref="L261:M261"/>
    <mergeCell ref="A262:B262"/>
    <mergeCell ref="L262:M262"/>
    <mergeCell ref="C260:E260"/>
    <mergeCell ref="T236:T237"/>
    <mergeCell ref="D238:F238"/>
    <mergeCell ref="G238:N238"/>
    <mergeCell ref="O238:R238"/>
    <mergeCell ref="T238:T239"/>
    <mergeCell ref="L239:M239"/>
    <mergeCell ref="A260:B260"/>
    <mergeCell ref="A263:T263"/>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260:R260"/>
    <mergeCell ref="C240:N241"/>
    <mergeCell ref="L242:N255"/>
    <mergeCell ref="L257:N259"/>
    <mergeCell ref="F56:G56"/>
    <mergeCell ref="F67:G67"/>
    <mergeCell ref="E232:G232"/>
    <mergeCell ref="E233:G233"/>
    <mergeCell ref="F90:G90"/>
    <mergeCell ref="F98:G98"/>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A30:B30"/>
    <mergeCell ref="C30:F30"/>
    <mergeCell ref="A31:B31"/>
    <mergeCell ref="C31:F31"/>
    <mergeCell ref="C44:E44"/>
    <mergeCell ref="A34:B3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2</xdr:col>
                    <xdr:colOff>3688080</xdr:colOff>
                    <xdr:row>17</xdr:row>
                    <xdr:rowOff>68580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1775460</xdr:colOff>
                    <xdr:row>16</xdr:row>
                    <xdr:rowOff>419100</xdr:rowOff>
                  </from>
                  <to>
                    <xdr:col>4</xdr:col>
                    <xdr:colOff>213360</xdr:colOff>
                    <xdr:row>18</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topLeftCell="D109" zoomScale="70" zoomScaleNormal="70" workbookViewId="0">
      <selection activeCell="D95" sqref="D95"/>
    </sheetView>
  </sheetViews>
  <sheetFormatPr defaultColWidth="9.109375" defaultRowHeight="13.2" x14ac:dyDescent="0.25"/>
  <cols>
    <col min="1" max="1" width="14.33203125" style="45" customWidth="1"/>
    <col min="2" max="2" width="69.109375" customWidth="1"/>
    <col min="3" max="3" width="35" style="48" customWidth="1"/>
    <col min="4" max="4" width="37.44140625" style="48" customWidth="1"/>
    <col min="5" max="5" width="36.33203125" style="48" customWidth="1"/>
    <col min="6" max="6" width="27" style="48" customWidth="1"/>
    <col min="7" max="7" width="35.44140625" customWidth="1"/>
    <col min="8" max="8" width="24.109375" customWidth="1"/>
    <col min="9" max="9" width="19.88671875" customWidth="1"/>
    <col min="10" max="10" width="43.44140625" customWidth="1"/>
    <col min="11" max="11" width="21.33203125" customWidth="1"/>
    <col min="12" max="12" width="22.44140625" customWidth="1"/>
    <col min="13" max="13" width="22.33203125" customWidth="1"/>
    <col min="14" max="14" width="17.109375" customWidth="1"/>
    <col min="15" max="15" width="29.44140625" customWidth="1"/>
    <col min="16" max="16" width="23.6640625" customWidth="1"/>
    <col min="17" max="17" width="22.109375" customWidth="1"/>
    <col min="18" max="18" width="10.5546875" bestFit="1" customWidth="1"/>
    <col min="19" max="19" width="18.6640625" customWidth="1"/>
    <col min="20" max="20" width="27.88671875" customWidth="1"/>
    <col min="26" max="26" width="46" bestFit="1" customWidth="1"/>
    <col min="27" max="27" width="126.44140625" customWidth="1"/>
  </cols>
  <sheetData>
    <row r="1" spans="1:11" ht="18" customHeight="1" x14ac:dyDescent="0.25">
      <c r="A1" s="479" t="s">
        <v>36</v>
      </c>
      <c r="B1" s="479"/>
      <c r="C1" s="479"/>
      <c r="D1" s="479"/>
      <c r="E1" s="479"/>
      <c r="F1" s="479"/>
    </row>
    <row r="2" spans="1:11" x14ac:dyDescent="0.25">
      <c r="A2" s="204" t="s">
        <v>37</v>
      </c>
      <c r="B2" s="204"/>
      <c r="C2" s="450"/>
      <c r="D2" s="450"/>
      <c r="E2" s="450"/>
      <c r="F2" s="450"/>
      <c r="H2" s="488" t="s">
        <v>86</v>
      </c>
      <c r="I2" s="489"/>
      <c r="J2" s="490"/>
    </row>
    <row r="3" spans="1:11" x14ac:dyDescent="0.25">
      <c r="A3" s="205" t="s">
        <v>38</v>
      </c>
      <c r="B3" s="343"/>
      <c r="C3" s="450"/>
      <c r="D3" s="450"/>
      <c r="E3" s="450"/>
      <c r="F3" s="450"/>
      <c r="H3" s="126"/>
      <c r="I3" s="491" t="s">
        <v>87</v>
      </c>
      <c r="J3" s="492"/>
      <c r="K3" s="143"/>
    </row>
    <row r="4" spans="1:11" x14ac:dyDescent="0.25">
      <c r="A4" s="204" t="s">
        <v>88</v>
      </c>
      <c r="B4" s="204"/>
      <c r="C4" s="450"/>
      <c r="D4" s="450"/>
      <c r="E4" s="450"/>
      <c r="F4" s="450"/>
      <c r="H4" s="144"/>
      <c r="I4" s="491" t="s">
        <v>89</v>
      </c>
      <c r="J4" s="492"/>
      <c r="K4" s="143"/>
    </row>
    <row r="5" spans="1:11" ht="22.5" customHeight="1" x14ac:dyDescent="0.25">
      <c r="A5" s="204" t="s">
        <v>40</v>
      </c>
      <c r="B5" s="204"/>
      <c r="C5" s="450"/>
      <c r="D5" s="450"/>
      <c r="E5" s="450"/>
      <c r="F5" s="450"/>
      <c r="H5" s="145"/>
      <c r="I5" s="504" t="s">
        <v>90</v>
      </c>
      <c r="J5" s="342"/>
    </row>
    <row r="6" spans="1:11" ht="15.6" x14ac:dyDescent="0.25">
      <c r="A6" s="204" t="s">
        <v>41</v>
      </c>
      <c r="B6" s="204"/>
      <c r="C6" s="450">
        <v>79882</v>
      </c>
      <c r="D6" s="450"/>
      <c r="E6" s="450"/>
      <c r="F6" s="450"/>
    </row>
    <row r="7" spans="1:11" x14ac:dyDescent="0.25">
      <c r="A7"/>
      <c r="C7"/>
      <c r="D7"/>
      <c r="E7"/>
      <c r="F7"/>
    </row>
    <row r="8" spans="1:11" ht="21" customHeight="1" x14ac:dyDescent="0.25">
      <c r="A8" s="479" t="s">
        <v>91</v>
      </c>
      <c r="B8" s="479"/>
      <c r="C8" s="479"/>
      <c r="D8" s="479"/>
      <c r="E8" s="479"/>
      <c r="F8" s="479"/>
    </row>
    <row r="9" spans="1:11" s="43" customFormat="1" x14ac:dyDescent="0.25">
      <c r="A9" s="204" t="s">
        <v>42</v>
      </c>
      <c r="B9" s="204"/>
      <c r="C9" s="450"/>
      <c r="D9" s="450"/>
      <c r="E9" s="450"/>
      <c r="F9" s="450"/>
      <c r="G9" s="175"/>
      <c r="H9" s="175"/>
      <c r="I9" s="175"/>
      <c r="J9" s="175"/>
    </row>
    <row r="10" spans="1:11" s="43" customFormat="1" x14ac:dyDescent="0.25">
      <c r="A10" s="204" t="s">
        <v>92</v>
      </c>
      <c r="B10" s="204"/>
      <c r="C10" s="480"/>
      <c r="D10" s="480"/>
      <c r="E10" s="480"/>
      <c r="F10" s="480"/>
      <c r="G10" s="176"/>
      <c r="H10" s="175"/>
      <c r="I10" s="175"/>
      <c r="J10" s="175"/>
    </row>
    <row r="11" spans="1:11" x14ac:dyDescent="0.25">
      <c r="A11" s="104"/>
      <c r="B11" s="105" t="s">
        <v>93</v>
      </c>
      <c r="C11" s="485" t="s">
        <v>94</v>
      </c>
      <c r="D11" s="486"/>
      <c r="E11" s="486"/>
      <c r="F11" s="487"/>
      <c r="G11" s="169"/>
      <c r="H11" s="168"/>
      <c r="I11" s="168"/>
      <c r="J11" s="168"/>
    </row>
    <row r="12" spans="1:11" ht="64.5" customHeight="1" x14ac:dyDescent="0.25">
      <c r="A12" s="205" t="s">
        <v>95</v>
      </c>
      <c r="B12" s="343"/>
      <c r="C12" s="481" t="s">
        <v>96</v>
      </c>
      <c r="D12" s="482"/>
      <c r="E12" s="482"/>
      <c r="F12" s="483"/>
      <c r="G12" s="169"/>
      <c r="H12" s="168"/>
      <c r="I12" s="168"/>
      <c r="J12" s="168"/>
    </row>
    <row r="13" spans="1:11" ht="32.25" customHeight="1" x14ac:dyDescent="0.25">
      <c r="A13" s="204" t="s">
        <v>97</v>
      </c>
      <c r="B13" s="204"/>
      <c r="C13" s="451" t="s">
        <v>238</v>
      </c>
      <c r="D13" s="451"/>
      <c r="E13" s="451"/>
      <c r="F13" s="451"/>
      <c r="G13" s="170"/>
      <c r="H13" s="168"/>
      <c r="I13" s="168"/>
      <c r="J13" s="168"/>
    </row>
    <row r="14" spans="1:11" ht="32.25" customHeight="1" x14ac:dyDescent="0.25">
      <c r="A14" s="205" t="s">
        <v>98</v>
      </c>
      <c r="B14" s="343"/>
      <c r="C14" s="450" t="s">
        <v>99</v>
      </c>
      <c r="D14" s="450"/>
      <c r="E14" s="450"/>
      <c r="F14" s="450"/>
      <c r="G14" s="169"/>
      <c r="H14" s="169"/>
      <c r="I14" s="168"/>
      <c r="J14" s="168"/>
    </row>
    <row r="15" spans="1:11" ht="32.25" customHeight="1" x14ac:dyDescent="0.25">
      <c r="A15" s="283" t="s">
        <v>100</v>
      </c>
      <c r="B15" s="283"/>
      <c r="C15" s="451" t="s">
        <v>226</v>
      </c>
      <c r="D15" s="451"/>
      <c r="E15" s="451"/>
      <c r="F15" s="451"/>
      <c r="G15" s="170"/>
      <c r="H15" s="168"/>
      <c r="I15" s="168"/>
      <c r="J15" s="168"/>
    </row>
    <row r="16" spans="1:11" ht="37.200000000000003" customHeight="1" x14ac:dyDescent="0.25">
      <c r="A16" s="283" t="s">
        <v>227</v>
      </c>
      <c r="B16" s="283"/>
      <c r="C16" s="451"/>
      <c r="D16" s="451"/>
      <c r="E16" s="451"/>
      <c r="F16" s="451"/>
      <c r="G16" s="51"/>
    </row>
    <row r="17" spans="1:47" ht="37.200000000000003" customHeight="1" x14ac:dyDescent="0.25">
      <c r="A17" s="356" t="s">
        <v>103</v>
      </c>
      <c r="B17" s="357"/>
      <c r="C17" s="481" t="s">
        <v>104</v>
      </c>
      <c r="D17" s="482"/>
      <c r="E17" s="482"/>
      <c r="F17" s="483"/>
      <c r="G17" s="51"/>
    </row>
    <row r="18" spans="1:47" ht="37.200000000000003" customHeight="1" x14ac:dyDescent="0.25">
      <c r="A18" s="358"/>
      <c r="B18" s="359"/>
      <c r="C18" s="481" t="s">
        <v>105</v>
      </c>
      <c r="D18" s="482"/>
      <c r="E18" s="482"/>
      <c r="F18" s="483"/>
      <c r="G18" s="51"/>
    </row>
    <row r="19" spans="1:47" ht="37.200000000000003" customHeight="1" x14ac:dyDescent="0.25">
      <c r="A19" s="51"/>
      <c r="B19" s="51"/>
      <c r="C19" s="51"/>
      <c r="D19" s="51"/>
      <c r="E19" s="51"/>
      <c r="F19" s="51"/>
      <c r="G19" s="51"/>
    </row>
    <row r="20" spans="1:47" ht="29.25" customHeight="1" x14ac:dyDescent="0.25">
      <c r="A20" s="497" t="s">
        <v>239</v>
      </c>
      <c r="B20" s="455"/>
      <c r="C20" s="243" t="s">
        <v>240</v>
      </c>
      <c r="D20" s="243"/>
      <c r="E20" s="243"/>
      <c r="F20" s="58" t="s">
        <v>241</v>
      </c>
      <c r="G20" s="51"/>
    </row>
    <row r="21" spans="1:47" ht="37.200000000000003" customHeight="1" x14ac:dyDescent="0.25">
      <c r="A21" s="497"/>
      <c r="B21" s="455"/>
      <c r="C21" s="450" t="s">
        <v>242</v>
      </c>
      <c r="D21" s="450"/>
      <c r="E21" s="450"/>
      <c r="F21" s="41"/>
      <c r="G21" s="51"/>
    </row>
    <row r="22" spans="1:47" ht="37.200000000000003" customHeight="1" x14ac:dyDescent="0.25">
      <c r="A22" s="497"/>
      <c r="B22" s="455"/>
      <c r="C22" s="501"/>
      <c r="D22" s="501"/>
      <c r="E22" s="501"/>
      <c r="F22" s="41"/>
      <c r="G22" s="51"/>
    </row>
    <row r="23" spans="1:47" ht="37.200000000000003" customHeight="1" x14ac:dyDescent="0.25">
      <c r="A23" s="498"/>
      <c r="B23" s="457"/>
      <c r="C23" s="450"/>
      <c r="D23" s="450"/>
      <c r="E23" s="450"/>
      <c r="F23" s="41"/>
      <c r="G23" s="51"/>
    </row>
    <row r="24" spans="1:47" ht="32.25" customHeight="1" x14ac:dyDescent="0.25">
      <c r="A24" s="51"/>
      <c r="B24" s="51"/>
      <c r="C24" s="51"/>
      <c r="D24" s="51"/>
      <c r="E24" s="51"/>
      <c r="F24" s="51"/>
      <c r="G24" s="51"/>
    </row>
    <row r="25" spans="1:47" ht="32.25" customHeight="1" x14ac:dyDescent="0.25">
      <c r="A25" s="508" t="s">
        <v>243</v>
      </c>
      <c r="B25" s="508"/>
      <c r="C25" s="479"/>
      <c r="D25" s="479"/>
      <c r="E25" s="479"/>
      <c r="F25" s="479"/>
      <c r="G25" s="51"/>
    </row>
    <row r="26" spans="1:47" ht="32.25" customHeight="1" x14ac:dyDescent="0.25">
      <c r="A26" s="283" t="s">
        <v>244</v>
      </c>
      <c r="B26" s="283"/>
      <c r="C26" s="451" t="s">
        <v>226</v>
      </c>
      <c r="D26" s="451"/>
      <c r="E26" s="451"/>
      <c r="F26" s="451"/>
      <c r="G26" s="51"/>
    </row>
    <row r="27" spans="1:47" ht="32.25" customHeight="1" x14ac:dyDescent="0.25">
      <c r="A27" s="283" t="s">
        <v>245</v>
      </c>
      <c r="B27" s="283"/>
      <c r="C27" s="451" t="s">
        <v>226</v>
      </c>
      <c r="D27" s="451"/>
      <c r="E27" s="451"/>
      <c r="F27" s="451"/>
      <c r="G27" s="51"/>
    </row>
    <row r="28" spans="1:47" ht="32.25" customHeight="1" x14ac:dyDescent="0.25">
      <c r="A28" s="283" t="s">
        <v>246</v>
      </c>
      <c r="B28" s="283"/>
      <c r="C28" s="451" t="s">
        <v>226</v>
      </c>
      <c r="D28" s="451"/>
      <c r="E28" s="451"/>
      <c r="F28" s="451"/>
      <c r="G28" s="51"/>
    </row>
    <row r="29" spans="1:47" ht="32.25" customHeight="1" x14ac:dyDescent="0.25">
      <c r="A29" s="283" t="s">
        <v>247</v>
      </c>
      <c r="B29" s="283"/>
      <c r="C29" s="451" t="s">
        <v>226</v>
      </c>
      <c r="D29" s="451"/>
      <c r="E29" s="451"/>
      <c r="F29" s="451"/>
      <c r="G29" s="51"/>
    </row>
    <row r="30" spans="1:47" s="52" customFormat="1" x14ac:dyDescent="0.25">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25">
      <c r="A31" s="463"/>
      <c r="B31" s="463"/>
      <c r="C31" s="464"/>
      <c r="D31" s="464"/>
      <c r="E31" s="464"/>
      <c r="F31" s="464"/>
      <c r="G31" s="51"/>
    </row>
    <row r="32" spans="1:47" ht="40.200000000000003" customHeight="1" x14ac:dyDescent="0.25">
      <c r="A32" s="454" t="s">
        <v>248</v>
      </c>
      <c r="B32" s="497"/>
      <c r="C32" s="497"/>
      <c r="D32" s="497"/>
      <c r="E32" s="497"/>
      <c r="F32" s="497"/>
      <c r="G32" s="497"/>
      <c r="H32" s="497"/>
      <c r="I32" s="497"/>
    </row>
    <row r="33" spans="1:47" s="46" customFormat="1" ht="33.75" customHeight="1" x14ac:dyDescent="0.25">
      <c r="A33" s="364"/>
      <c r="B33" s="365"/>
      <c r="C33" s="137" t="s">
        <v>107</v>
      </c>
      <c r="D33" s="137" t="s">
        <v>108</v>
      </c>
      <c r="E33" s="137" t="s">
        <v>249</v>
      </c>
      <c r="F33" s="86" t="s">
        <v>110</v>
      </c>
      <c r="G33" s="86" t="s">
        <v>111</v>
      </c>
      <c r="H33" s="86" t="s">
        <v>112</v>
      </c>
      <c r="I33" s="86" t="s">
        <v>113</v>
      </c>
      <c r="J33"/>
      <c r="K33"/>
      <c r="L33"/>
      <c r="M33"/>
      <c r="N33"/>
      <c r="O33"/>
      <c r="P33"/>
    </row>
    <row r="34" spans="1:47" s="46" customFormat="1" ht="33.75" customHeight="1" x14ac:dyDescent="0.25">
      <c r="A34" s="360" t="s">
        <v>114</v>
      </c>
      <c r="B34" s="361"/>
      <c r="C34" s="112">
        <f>'Detailed planning stage'!C22</f>
        <v>10691890.65</v>
      </c>
      <c r="D34" s="112">
        <f>'Detailed planning stage'!D22</f>
        <v>10702097.129999999</v>
      </c>
      <c r="E34" s="112">
        <f>'Detailed planning stage'!E22</f>
        <v>19588903.779999997</v>
      </c>
      <c r="F34" s="112">
        <f>'Detailed planning stage'!F22</f>
        <v>8206223.8899999997</v>
      </c>
      <c r="G34" s="112">
        <f>'Detailed planning stage'!G22</f>
        <v>4354243.28</v>
      </c>
      <c r="H34" s="112">
        <f>'Detailed planning stage'!H22</f>
        <v>2495873.2400000002</v>
      </c>
      <c r="I34" s="112">
        <f>'Detailed planning stage'!I22</f>
        <v>-3962455.55</v>
      </c>
      <c r="J34"/>
      <c r="K34"/>
      <c r="L34"/>
      <c r="M34"/>
      <c r="N34"/>
      <c r="O34"/>
      <c r="P34"/>
    </row>
    <row r="35" spans="1:47" ht="33.75" customHeight="1" x14ac:dyDescent="0.25">
      <c r="A35" s="360" t="s">
        <v>115</v>
      </c>
      <c r="B35" s="361"/>
      <c r="C35" s="113">
        <f>'Detailed planning stage'!C23</f>
        <v>512.43185478073326</v>
      </c>
      <c r="D35" s="113">
        <f>'Detailed planning stage'!D23</f>
        <v>512.92102228612509</v>
      </c>
      <c r="E35" s="113">
        <f>'Detailed planning stage'!E23</f>
        <v>938.84034411694211</v>
      </c>
      <c r="F35" s="113">
        <f>'Detailed planning stage'!F23</f>
        <v>393.30092930745263</v>
      </c>
      <c r="G35" s="113">
        <f>'Detailed planning stage'!G23</f>
        <v>208.68647399952073</v>
      </c>
      <c r="H35" s="113">
        <f>'Detailed planning stage'!H23</f>
        <v>119.62009297867243</v>
      </c>
      <c r="I35" s="113">
        <f>'Detailed planning stage'!I23</f>
        <v>-189.90920440929787</v>
      </c>
      <c r="Q35" s="57"/>
    </row>
    <row r="36" spans="1:47" s="52" customFormat="1" x14ac:dyDescent="0.25">
      <c r="A36" s="463"/>
      <c r="B36" s="463"/>
      <c r="C36" s="464"/>
      <c r="D36" s="464"/>
      <c r="E36" s="464"/>
      <c r="F36" s="464"/>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x14ac:dyDescent="0.25">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5">
      <c r="A38" s="456" t="s">
        <v>250</v>
      </c>
      <c r="B38" s="498"/>
      <c r="C38" s="498"/>
      <c r="D38" s="498"/>
      <c r="E38" s="498"/>
      <c r="F38" s="498"/>
      <c r="G38" s="498"/>
      <c r="H38" s="498"/>
      <c r="I38" s="498"/>
      <c r="Q38" s="57"/>
    </row>
    <row r="39" spans="1:47" ht="33.75" customHeight="1" x14ac:dyDescent="0.25">
      <c r="A39" s="495"/>
      <c r="B39" s="496"/>
      <c r="C39" s="53" t="s">
        <v>251</v>
      </c>
      <c r="D39" s="137" t="s">
        <v>108</v>
      </c>
      <c r="E39" s="137" t="s">
        <v>249</v>
      </c>
      <c r="F39" s="53" t="s">
        <v>110</v>
      </c>
      <c r="G39" s="53" t="s">
        <v>111</v>
      </c>
      <c r="H39" s="53" t="s">
        <v>112</v>
      </c>
      <c r="I39" s="53" t="s">
        <v>113</v>
      </c>
      <c r="Q39" s="57"/>
    </row>
    <row r="40" spans="1:47" ht="35.700000000000003" customHeight="1" x14ac:dyDescent="0.25">
      <c r="A40" s="360" t="s">
        <v>114</v>
      </c>
      <c r="B40" s="361"/>
      <c r="C40" s="112">
        <f>D121+E121+F121</f>
        <v>38921847.089999996</v>
      </c>
      <c r="D40" s="112">
        <f>G121+H121+I121+J121+K121+O121+P121+Q121+R121</f>
        <v>19422893.0264</v>
      </c>
      <c r="E40" s="112">
        <f>C121+D121+E121+F121+G121+H121+I121+J121+K121+O121+P121+Q121+R121</f>
        <v>57246685.716400005</v>
      </c>
      <c r="F40" s="112">
        <f>G121+H121+I121+J121+K121</f>
        <v>16994638.400000002</v>
      </c>
      <c r="G40" s="112" t="e">
        <f>L121+N121</f>
        <v>#VALUE!</v>
      </c>
      <c r="H40" s="112">
        <f>O121+P121+Q121+R121</f>
        <v>2428254.6264</v>
      </c>
      <c r="I40" s="112">
        <f>T121</f>
        <v>-10893049.85</v>
      </c>
      <c r="Q40" s="57"/>
    </row>
    <row r="41" spans="1:47" ht="37.950000000000003" customHeight="1" x14ac:dyDescent="0.25">
      <c r="A41" s="360" t="s">
        <v>115</v>
      </c>
      <c r="B41" s="361"/>
      <c r="C41" s="113">
        <f t="shared" ref="C41:I41" si="0">C40/$C$6</f>
        <v>487.2417702360982</v>
      </c>
      <c r="D41" s="113">
        <f t="shared" si="0"/>
        <v>243.14480141208281</v>
      </c>
      <c r="E41" s="113">
        <f t="shared" si="0"/>
        <v>716.64061636413714</v>
      </c>
      <c r="F41" s="113">
        <f t="shared" si="0"/>
        <v>212.74678150271654</v>
      </c>
      <c r="G41" s="113" t="e">
        <f t="shared" si="0"/>
        <v>#VALUE!</v>
      </c>
      <c r="H41" s="113">
        <f t="shared" si="0"/>
        <v>30.398019909366315</v>
      </c>
      <c r="I41" s="113">
        <f t="shared" si="0"/>
        <v>-136.36426040910342</v>
      </c>
      <c r="Q41" s="57"/>
    </row>
    <row r="42" spans="1:47" ht="37.950000000000003" customHeight="1" x14ac:dyDescent="0.25">
      <c r="A42" s="360" t="s">
        <v>116</v>
      </c>
      <c r="B42" s="361"/>
      <c r="C42" s="460" t="s">
        <v>117</v>
      </c>
      <c r="D42" s="461"/>
      <c r="E42" s="462"/>
      <c r="F42" s="432"/>
      <c r="G42" s="433"/>
      <c r="H42" s="433"/>
      <c r="I42" s="434"/>
      <c r="Q42" s="57"/>
    </row>
    <row r="43" spans="1:47" ht="37.950000000000003" customHeight="1" x14ac:dyDescent="0.25">
      <c r="A43" s="360" t="s">
        <v>230</v>
      </c>
      <c r="B43" s="361"/>
      <c r="C43" s="138" t="str">
        <f>VLOOKUP($C$42,'WLC benchmarks'!$B$10:$E$13,2, TRUE)</f>
        <v>&lt;850</v>
      </c>
      <c r="D43" s="138" t="str">
        <f>VLOOKUP($C$42,'WLC benchmarks'!$B$10:$E$13,3, TRUE)</f>
        <v>&lt;350</v>
      </c>
      <c r="E43" s="138" t="str">
        <f>VLOOKUP($C$42,'WLC benchmarks'!$B$10:$E$13,4, TRUE)</f>
        <v>&lt;1200</v>
      </c>
      <c r="F43" s="435"/>
      <c r="G43" s="436"/>
      <c r="H43" s="436"/>
      <c r="I43" s="437"/>
      <c r="Q43" s="57"/>
    </row>
    <row r="44" spans="1:47" ht="37.950000000000003" customHeight="1" x14ac:dyDescent="0.25">
      <c r="A44" s="360" t="s">
        <v>252</v>
      </c>
      <c r="B44" s="361"/>
      <c r="C44" s="139" t="str">
        <f>VLOOKUP($C$42,'WLC benchmarks'!$B$16:$E$19,2, TRUE)</f>
        <v>&lt;500</v>
      </c>
      <c r="D44" s="139" t="str">
        <f>VLOOKUP($C$42,'WLC benchmarks'!$B$16:$E$19,3, TRUE)</f>
        <v>&lt;300</v>
      </c>
      <c r="E44" s="139" t="str">
        <f>VLOOKUP($C$42,'WLC benchmarks'!$B$16:$E$19,4, TRUE)</f>
        <v>&lt;800</v>
      </c>
      <c r="F44" s="438"/>
      <c r="G44" s="439"/>
      <c r="H44" s="439"/>
      <c r="I44" s="440"/>
      <c r="Q44" s="57"/>
    </row>
    <row r="45" spans="1:47" ht="47.25" customHeight="1" x14ac:dyDescent="0.25">
      <c r="A45" s="360" t="s">
        <v>253</v>
      </c>
      <c r="B45" s="361"/>
      <c r="C45" s="451" t="s">
        <v>254</v>
      </c>
      <c r="D45" s="451"/>
      <c r="E45" s="451"/>
      <c r="F45" s="451"/>
      <c r="G45" s="451"/>
      <c r="H45" s="451"/>
      <c r="I45" s="451"/>
      <c r="Q45" s="57"/>
    </row>
    <row r="46" spans="1:47" ht="84" customHeight="1" x14ac:dyDescent="0.25">
      <c r="A46" s="360" t="s">
        <v>255</v>
      </c>
      <c r="B46" s="361"/>
      <c r="C46" s="450" t="s">
        <v>121</v>
      </c>
      <c r="D46" s="450"/>
      <c r="E46" s="450"/>
      <c r="F46" s="450"/>
      <c r="G46" s="450"/>
      <c r="H46" s="450"/>
      <c r="I46" s="450"/>
      <c r="Q46" s="57"/>
    </row>
    <row r="47" spans="1:47" s="52" customFormat="1" x14ac:dyDescent="0.25">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25">
      <c r="A48" s="505" t="s">
        <v>122</v>
      </c>
      <c r="B48" s="506"/>
      <c r="C48" s="506"/>
      <c r="D48" s="506"/>
      <c r="E48" s="506"/>
      <c r="F48" s="507"/>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25">
      <c r="A49" s="283" t="s">
        <v>256</v>
      </c>
      <c r="B49" s="283"/>
      <c r="C49" s="451"/>
      <c r="D49" s="451"/>
      <c r="E49" s="451"/>
      <c r="F49" s="451"/>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25">
      <c r="A50" s="283" t="s">
        <v>257</v>
      </c>
      <c r="B50" s="283"/>
      <c r="C50" s="450"/>
      <c r="D50" s="450"/>
      <c r="E50" s="450"/>
      <c r="F50" s="450"/>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25">
      <c r="A51" s="283" t="s">
        <v>258</v>
      </c>
      <c r="B51" s="283"/>
      <c r="C51" s="450" t="s">
        <v>55</v>
      </c>
      <c r="D51" s="450"/>
      <c r="E51" s="450"/>
      <c r="F51" s="450"/>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x14ac:dyDescent="0.25">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30" x14ac:dyDescent="0.25">
      <c r="A53" s="497" t="s">
        <v>259</v>
      </c>
      <c r="B53" s="455"/>
      <c r="C53" s="243" t="s">
        <v>260</v>
      </c>
      <c r="D53" s="243"/>
      <c r="E53" s="243"/>
      <c r="F53" s="58" t="s">
        <v>261</v>
      </c>
      <c r="G53" s="51"/>
      <c r="H53" s="56"/>
      <c r="I53" s="56"/>
      <c r="J53" s="59"/>
      <c r="K53" s="59"/>
      <c r="L53" s="59"/>
      <c r="M53" s="59"/>
      <c r="N53" s="57"/>
      <c r="O53" s="57"/>
      <c r="P53" s="57"/>
      <c r="Q53" s="57"/>
    </row>
    <row r="54" spans="1:49" s="63" customFormat="1" x14ac:dyDescent="0.25">
      <c r="A54" s="497"/>
      <c r="B54" s="455"/>
      <c r="C54" s="450" t="s">
        <v>128</v>
      </c>
      <c r="D54" s="450"/>
      <c r="E54" s="450"/>
      <c r="F54" s="41"/>
      <c r="G54" s="51"/>
    </row>
    <row r="55" spans="1:49" s="46" customFormat="1" x14ac:dyDescent="0.25">
      <c r="A55" s="497"/>
      <c r="B55" s="455"/>
      <c r="C55" s="501"/>
      <c r="D55" s="501"/>
      <c r="E55" s="501"/>
      <c r="F55" s="41"/>
      <c r="G55" s="51"/>
    </row>
    <row r="56" spans="1:49" s="46" customFormat="1" ht="12.75" customHeight="1" x14ac:dyDescent="0.25">
      <c r="A56" s="498"/>
      <c r="B56" s="457"/>
      <c r="C56" s="450"/>
      <c r="D56" s="450"/>
      <c r="E56" s="450"/>
      <c r="F56" s="41"/>
      <c r="G56" s="51"/>
    </row>
    <row r="57" spans="1:49" s="52" customFormat="1" x14ac:dyDescent="0.25">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25">
      <c r="A58" s="452" t="s">
        <v>262</v>
      </c>
      <c r="B58" s="453"/>
      <c r="C58" s="447" t="s">
        <v>263</v>
      </c>
      <c r="D58" s="448"/>
      <c r="E58" s="448"/>
      <c r="F58" s="449"/>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x14ac:dyDescent="0.25">
      <c r="A59" s="454"/>
      <c r="B59" s="455"/>
      <c r="C59" s="447" t="s">
        <v>264</v>
      </c>
      <c r="D59" s="448"/>
      <c r="E59" s="448"/>
      <c r="F59" s="44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x14ac:dyDescent="0.25">
      <c r="A60" s="454"/>
      <c r="B60" s="455"/>
      <c r="C60" s="447"/>
      <c r="D60" s="448"/>
      <c r="E60" s="448"/>
      <c r="F60" s="449"/>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x14ac:dyDescent="0.25">
      <c r="A61" s="456"/>
      <c r="B61" s="457"/>
      <c r="C61" s="447"/>
      <c r="D61" s="448"/>
      <c r="E61" s="448"/>
      <c r="F61" s="449"/>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2" customHeight="1" x14ac:dyDescent="0.25">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25">
      <c r="A63" s="499" t="s">
        <v>133</v>
      </c>
      <c r="B63" s="500"/>
      <c r="C63" s="247" t="s">
        <v>134</v>
      </c>
      <c r="D63" s="248"/>
      <c r="E63" s="381" t="s">
        <v>135</v>
      </c>
      <c r="F63" s="259" t="s">
        <v>136</v>
      </c>
      <c r="G63" s="260"/>
      <c r="H63" s="247" t="s">
        <v>137</v>
      </c>
      <c r="I63" s="378"/>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25">
      <c r="A64" s="493" t="s">
        <v>138</v>
      </c>
      <c r="B64" s="494"/>
      <c r="C64" s="64" t="s">
        <v>139</v>
      </c>
      <c r="D64" s="64" t="s">
        <v>140</v>
      </c>
      <c r="E64" s="382"/>
      <c r="F64" s="261"/>
      <c r="G64" s="262"/>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25">
      <c r="A65" s="467" t="s">
        <v>143</v>
      </c>
      <c r="B65" s="468"/>
      <c r="C65" s="65" t="s">
        <v>144</v>
      </c>
      <c r="D65" s="88" t="s">
        <v>145</v>
      </c>
      <c r="E65" s="256" t="s">
        <v>146</v>
      </c>
      <c r="F65" s="233" t="s">
        <v>147</v>
      </c>
      <c r="G65" s="234"/>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2" customHeight="1" x14ac:dyDescent="0.25">
      <c r="A66" s="469"/>
      <c r="B66" s="470"/>
      <c r="C66" s="67" t="s">
        <v>150</v>
      </c>
      <c r="D66" s="88" t="s">
        <v>151</v>
      </c>
      <c r="E66" s="257"/>
      <c r="F66" s="235"/>
      <c r="G66" s="236"/>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2" customHeight="1" x14ac:dyDescent="0.25">
      <c r="A67" s="469"/>
      <c r="B67" s="470"/>
      <c r="C67" s="67" t="s">
        <v>154</v>
      </c>
      <c r="D67" s="89" t="s">
        <v>155</v>
      </c>
      <c r="E67" s="258"/>
      <c r="F67" s="237"/>
      <c r="G67" s="238"/>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25">
      <c r="A68" s="69">
        <v>0.1</v>
      </c>
      <c r="B68" s="70" t="s">
        <v>156</v>
      </c>
      <c r="C68" s="40"/>
      <c r="D68" s="13"/>
      <c r="E68" s="383"/>
      <c r="F68" s="458"/>
      <c r="G68" s="459"/>
      <c r="H68" s="17"/>
      <c r="I68" s="17"/>
      <c r="J68" s="235" t="s">
        <v>157</v>
      </c>
      <c r="K68" s="307"/>
      <c r="L68" s="307"/>
      <c r="M68"/>
      <c r="N68"/>
      <c r="O68"/>
      <c r="P68"/>
      <c r="Q68"/>
      <c r="R68"/>
      <c r="S68"/>
      <c r="T68"/>
      <c r="U68"/>
      <c r="V68"/>
      <c r="W68"/>
      <c r="X68"/>
      <c r="Y68"/>
      <c r="Z68"/>
      <c r="AA68"/>
      <c r="AB68"/>
      <c r="AC68"/>
      <c r="AD68"/>
      <c r="AE68"/>
      <c r="AF68"/>
      <c r="AG68"/>
      <c r="AH68"/>
      <c r="AI68"/>
      <c r="AJ68"/>
      <c r="AK68"/>
      <c r="AL68"/>
    </row>
    <row r="69" spans="1:38" s="52" customFormat="1" ht="30" customHeight="1" x14ac:dyDescent="0.25">
      <c r="A69" s="71">
        <v>0.2</v>
      </c>
      <c r="B69" s="72" t="s">
        <v>158</v>
      </c>
      <c r="C69" s="14"/>
      <c r="D69" s="15"/>
      <c r="E69" s="384"/>
      <c r="F69" s="458"/>
      <c r="G69" s="459"/>
      <c r="H69" s="17"/>
      <c r="I69" s="17"/>
      <c r="J69" s="235"/>
      <c r="K69" s="307"/>
      <c r="L69" s="307"/>
      <c r="M69"/>
      <c r="N69"/>
      <c r="O69"/>
      <c r="P69"/>
      <c r="Q69"/>
      <c r="R69"/>
      <c r="S69"/>
      <c r="T69"/>
      <c r="U69"/>
      <c r="V69"/>
      <c r="W69"/>
      <c r="X69"/>
      <c r="Y69"/>
      <c r="Z69"/>
      <c r="AA69"/>
      <c r="AB69"/>
      <c r="AC69"/>
      <c r="AD69"/>
      <c r="AE69"/>
      <c r="AF69"/>
      <c r="AG69"/>
      <c r="AH69"/>
      <c r="AI69"/>
      <c r="AJ69"/>
      <c r="AK69"/>
      <c r="AL69"/>
    </row>
    <row r="70" spans="1:38" s="52" customFormat="1" ht="30" customHeight="1" x14ac:dyDescent="0.25">
      <c r="A70" s="71">
        <v>0.3</v>
      </c>
      <c r="B70" s="72" t="s">
        <v>159</v>
      </c>
      <c r="C70" s="14"/>
      <c r="D70" s="15"/>
      <c r="E70" s="384"/>
      <c r="F70" s="458"/>
      <c r="G70" s="459"/>
      <c r="H70" s="17"/>
      <c r="I70" s="17"/>
      <c r="J70" s="235"/>
      <c r="K70" s="307"/>
      <c r="L70" s="307"/>
      <c r="M70"/>
      <c r="N70"/>
      <c r="O70"/>
      <c r="P70"/>
      <c r="Q70"/>
      <c r="R70"/>
      <c r="S70"/>
      <c r="T70"/>
      <c r="U70"/>
      <c r="V70"/>
      <c r="W70"/>
      <c r="X70"/>
      <c r="Y70"/>
      <c r="Z70"/>
      <c r="AA70"/>
      <c r="AB70"/>
      <c r="AC70"/>
      <c r="AD70"/>
      <c r="AE70"/>
      <c r="AF70"/>
      <c r="AG70"/>
      <c r="AH70"/>
      <c r="AI70"/>
      <c r="AJ70"/>
      <c r="AK70"/>
      <c r="AL70"/>
    </row>
    <row r="71" spans="1:38" s="52" customFormat="1" ht="30" customHeight="1" x14ac:dyDescent="0.25">
      <c r="A71" s="71">
        <v>0.4</v>
      </c>
      <c r="B71" s="72" t="s">
        <v>160</v>
      </c>
      <c r="C71" s="14"/>
      <c r="D71" s="15"/>
      <c r="E71" s="385"/>
      <c r="F71" s="458"/>
      <c r="G71" s="459"/>
      <c r="H71" s="17"/>
      <c r="I71" s="17"/>
      <c r="J71" s="235"/>
      <c r="K71" s="307"/>
      <c r="L71" s="307"/>
      <c r="M71"/>
      <c r="N71"/>
      <c r="O71"/>
      <c r="P71"/>
      <c r="Q71"/>
      <c r="R71"/>
      <c r="S71"/>
      <c r="T71"/>
      <c r="U71"/>
      <c r="V71"/>
      <c r="W71"/>
      <c r="X71"/>
      <c r="Y71"/>
      <c r="Z71"/>
      <c r="AA71"/>
      <c r="AB71"/>
      <c r="AC71"/>
      <c r="AD71"/>
      <c r="AE71"/>
      <c r="AF71"/>
      <c r="AG71"/>
      <c r="AH71"/>
      <c r="AI71"/>
      <c r="AJ71"/>
      <c r="AK71"/>
      <c r="AL71"/>
    </row>
    <row r="72" spans="1:38" s="52" customFormat="1" ht="30" customHeight="1" x14ac:dyDescent="0.25">
      <c r="A72" s="71">
        <v>1</v>
      </c>
      <c r="B72" s="72" t="s">
        <v>161</v>
      </c>
      <c r="C72" s="14"/>
      <c r="D72" s="15"/>
      <c r="E72" s="19"/>
      <c r="F72" s="458"/>
      <c r="G72" s="459"/>
      <c r="H72" s="17"/>
      <c r="I72" s="17"/>
      <c r="J72" s="235"/>
      <c r="K72" s="307"/>
      <c r="L72" s="307"/>
      <c r="M72"/>
      <c r="N72"/>
      <c r="O72"/>
      <c r="P72"/>
      <c r="Q72"/>
      <c r="R72"/>
      <c r="S72"/>
      <c r="T72"/>
      <c r="U72"/>
      <c r="V72"/>
      <c r="W72"/>
      <c r="X72"/>
      <c r="Y72"/>
      <c r="Z72"/>
      <c r="AA72"/>
      <c r="AB72"/>
      <c r="AC72"/>
      <c r="AD72"/>
      <c r="AE72"/>
      <c r="AF72"/>
      <c r="AG72"/>
      <c r="AH72"/>
      <c r="AI72"/>
      <c r="AJ72"/>
      <c r="AK72"/>
      <c r="AL72"/>
    </row>
    <row r="73" spans="1:38" s="52" customFormat="1" ht="30" customHeight="1" x14ac:dyDescent="0.25">
      <c r="A73" s="73">
        <v>2.1</v>
      </c>
      <c r="B73" s="72" t="s">
        <v>162</v>
      </c>
      <c r="C73" s="14"/>
      <c r="D73" s="15"/>
      <c r="E73" s="19"/>
      <c r="F73" s="458"/>
      <c r="G73" s="459"/>
      <c r="H73" s="17"/>
      <c r="I73" s="17"/>
      <c r="J73" s="235"/>
      <c r="K73" s="307"/>
      <c r="L73" s="307"/>
      <c r="M73"/>
      <c r="N73"/>
      <c r="O73"/>
      <c r="P73"/>
      <c r="Q73"/>
      <c r="R73"/>
      <c r="S73"/>
      <c r="T73"/>
      <c r="U73"/>
      <c r="V73"/>
      <c r="W73"/>
      <c r="X73"/>
      <c r="Y73"/>
      <c r="Z73"/>
      <c r="AA73"/>
      <c r="AB73"/>
      <c r="AC73"/>
      <c r="AD73"/>
      <c r="AE73"/>
      <c r="AF73"/>
      <c r="AG73"/>
      <c r="AH73"/>
      <c r="AI73"/>
      <c r="AJ73"/>
      <c r="AK73"/>
      <c r="AL73"/>
    </row>
    <row r="74" spans="1:38" s="52" customFormat="1" ht="30" customHeight="1" x14ac:dyDescent="0.25">
      <c r="A74" s="71">
        <v>2.2000000000000002</v>
      </c>
      <c r="B74" s="72" t="s">
        <v>163</v>
      </c>
      <c r="C74" s="14"/>
      <c r="D74" s="15"/>
      <c r="E74" s="19"/>
      <c r="F74" s="458"/>
      <c r="G74" s="459"/>
      <c r="H74" s="17"/>
      <c r="I74" s="17"/>
      <c r="J74" s="235"/>
      <c r="K74" s="307"/>
      <c r="L74" s="307"/>
      <c r="M74"/>
      <c r="N74"/>
      <c r="O74"/>
      <c r="P74"/>
      <c r="Q74"/>
      <c r="R74"/>
      <c r="S74"/>
      <c r="T74"/>
      <c r="U74"/>
      <c r="V74"/>
      <c r="W74"/>
      <c r="X74"/>
      <c r="Y74"/>
      <c r="Z74"/>
      <c r="AA74"/>
      <c r="AB74"/>
      <c r="AC74"/>
      <c r="AD74"/>
      <c r="AE74"/>
      <c r="AF74"/>
      <c r="AG74"/>
      <c r="AH74"/>
      <c r="AI74"/>
      <c r="AJ74"/>
      <c r="AK74"/>
      <c r="AL74"/>
    </row>
    <row r="75" spans="1:38" s="52" customFormat="1" ht="30" customHeight="1" x14ac:dyDescent="0.25">
      <c r="A75" s="71">
        <v>2.2999999999999998</v>
      </c>
      <c r="B75" s="72" t="s">
        <v>164</v>
      </c>
      <c r="C75" s="14"/>
      <c r="D75" s="15"/>
      <c r="E75" s="19"/>
      <c r="F75" s="458"/>
      <c r="G75" s="459"/>
      <c r="H75" s="17"/>
      <c r="I75" s="17"/>
      <c r="J75" s="235"/>
      <c r="K75" s="307"/>
      <c r="L75" s="307"/>
      <c r="M75"/>
      <c r="N75"/>
      <c r="O75"/>
      <c r="P75"/>
      <c r="Q75"/>
      <c r="R75"/>
      <c r="S75"/>
      <c r="T75"/>
      <c r="U75"/>
      <c r="V75"/>
      <c r="W75"/>
      <c r="X75"/>
      <c r="Y75"/>
      <c r="Z75"/>
      <c r="AA75"/>
      <c r="AB75"/>
      <c r="AC75"/>
      <c r="AD75"/>
      <c r="AE75"/>
      <c r="AF75"/>
      <c r="AG75"/>
      <c r="AH75"/>
      <c r="AI75"/>
      <c r="AJ75"/>
      <c r="AK75"/>
      <c r="AL75"/>
    </row>
    <row r="76" spans="1:38" s="52" customFormat="1" ht="30" customHeight="1" x14ac:dyDescent="0.25">
      <c r="A76" s="71">
        <v>2.4</v>
      </c>
      <c r="B76" s="72" t="s">
        <v>165</v>
      </c>
      <c r="C76" s="14"/>
      <c r="D76" s="15"/>
      <c r="E76" s="19"/>
      <c r="F76" s="458"/>
      <c r="G76" s="459"/>
      <c r="H76" s="17"/>
      <c r="I76" s="17"/>
      <c r="J76" s="235"/>
      <c r="K76" s="307"/>
      <c r="L76" s="307"/>
      <c r="M76"/>
      <c r="N76"/>
      <c r="O76"/>
      <c r="P76"/>
      <c r="Q76"/>
      <c r="R76"/>
      <c r="S76"/>
      <c r="T76"/>
      <c r="U76"/>
      <c r="V76"/>
      <c r="W76"/>
      <c r="X76"/>
      <c r="Y76"/>
      <c r="Z76"/>
      <c r="AA76"/>
      <c r="AB76"/>
      <c r="AC76"/>
      <c r="AD76"/>
      <c r="AE76"/>
      <c r="AF76"/>
      <c r="AG76"/>
      <c r="AH76"/>
      <c r="AI76"/>
      <c r="AJ76"/>
      <c r="AK76"/>
      <c r="AL76"/>
    </row>
    <row r="77" spans="1:38" s="52" customFormat="1" ht="30" customHeight="1" x14ac:dyDescent="0.25">
      <c r="A77" s="71">
        <v>2.5</v>
      </c>
      <c r="B77" s="72" t="s">
        <v>166</v>
      </c>
      <c r="C77" s="14"/>
      <c r="D77" s="15"/>
      <c r="E77" s="19"/>
      <c r="F77" s="458"/>
      <c r="G77" s="459"/>
      <c r="H77" s="17"/>
      <c r="I77" s="17"/>
      <c r="J77" s="235"/>
      <c r="K77" s="307"/>
      <c r="L77" s="307"/>
      <c r="M77"/>
      <c r="N77"/>
      <c r="O77"/>
      <c r="P77"/>
      <c r="Q77"/>
      <c r="R77"/>
      <c r="S77"/>
      <c r="T77"/>
      <c r="U77"/>
      <c r="V77"/>
      <c r="W77"/>
      <c r="X77"/>
      <c r="Y77"/>
      <c r="Z77"/>
      <c r="AA77"/>
      <c r="AB77"/>
      <c r="AC77"/>
      <c r="AD77"/>
      <c r="AE77"/>
      <c r="AF77"/>
      <c r="AG77"/>
      <c r="AH77"/>
      <c r="AI77"/>
      <c r="AJ77"/>
      <c r="AK77"/>
      <c r="AL77"/>
    </row>
    <row r="78" spans="1:38" s="52" customFormat="1" ht="30" customHeight="1" x14ac:dyDescent="0.25">
      <c r="A78" s="71">
        <v>2.6</v>
      </c>
      <c r="B78" s="72" t="s">
        <v>167</v>
      </c>
      <c r="C78" s="14"/>
      <c r="D78" s="15"/>
      <c r="E78" s="19"/>
      <c r="F78" s="458"/>
      <c r="G78" s="459"/>
      <c r="H78" s="17"/>
      <c r="I78" s="17"/>
      <c r="J78" s="235"/>
      <c r="K78" s="307"/>
      <c r="L78" s="307"/>
      <c r="M78"/>
      <c r="N78"/>
      <c r="O78"/>
      <c r="P78"/>
      <c r="Q78"/>
      <c r="R78"/>
      <c r="S78"/>
      <c r="T78"/>
      <c r="U78"/>
      <c r="V78"/>
      <c r="W78"/>
      <c r="X78"/>
      <c r="Y78"/>
      <c r="Z78"/>
      <c r="AA78"/>
      <c r="AB78"/>
      <c r="AC78"/>
      <c r="AD78"/>
      <c r="AE78"/>
      <c r="AF78"/>
      <c r="AG78"/>
      <c r="AH78"/>
      <c r="AI78"/>
      <c r="AJ78"/>
      <c r="AK78"/>
      <c r="AL78"/>
    </row>
    <row r="79" spans="1:38" s="52" customFormat="1" ht="30" customHeight="1" x14ac:dyDescent="0.25">
      <c r="A79" s="71">
        <v>2.7</v>
      </c>
      <c r="B79" s="72" t="s">
        <v>168</v>
      </c>
      <c r="C79" s="14"/>
      <c r="D79" s="15"/>
      <c r="E79" s="19"/>
      <c r="F79" s="458"/>
      <c r="G79" s="459"/>
      <c r="H79" s="17"/>
      <c r="I79" s="17"/>
      <c r="J79" s="235"/>
      <c r="K79" s="307"/>
      <c r="L79" s="307"/>
      <c r="M79"/>
      <c r="N79"/>
      <c r="O79"/>
      <c r="P79"/>
      <c r="Q79"/>
      <c r="R79"/>
      <c r="S79"/>
      <c r="T79"/>
      <c r="U79"/>
      <c r="V79"/>
      <c r="W79"/>
      <c r="X79"/>
      <c r="Y79"/>
      <c r="Z79"/>
      <c r="AA79"/>
      <c r="AB79"/>
      <c r="AC79"/>
      <c r="AD79"/>
      <c r="AE79"/>
      <c r="AF79"/>
      <c r="AG79"/>
      <c r="AH79"/>
      <c r="AI79"/>
      <c r="AJ79"/>
      <c r="AK79"/>
      <c r="AL79"/>
    </row>
    <row r="80" spans="1:38" s="52" customFormat="1" ht="30" customHeight="1" x14ac:dyDescent="0.25">
      <c r="A80" s="71">
        <v>2.8</v>
      </c>
      <c r="B80" s="72" t="s">
        <v>169</v>
      </c>
      <c r="C80" s="14"/>
      <c r="D80" s="15"/>
      <c r="E80" s="19"/>
      <c r="F80" s="458"/>
      <c r="G80" s="459"/>
      <c r="H80" s="17"/>
      <c r="I80" s="17"/>
      <c r="J80" s="235"/>
      <c r="K80" s="307"/>
      <c r="L80" s="307"/>
      <c r="M80"/>
      <c r="N80"/>
      <c r="O80"/>
      <c r="P80"/>
      <c r="Q80"/>
      <c r="R80"/>
      <c r="S80"/>
      <c r="T80"/>
      <c r="U80"/>
      <c r="V80"/>
      <c r="W80"/>
      <c r="X80"/>
      <c r="Y80"/>
      <c r="Z80"/>
      <c r="AA80"/>
      <c r="AB80"/>
      <c r="AC80"/>
      <c r="AD80"/>
      <c r="AE80"/>
      <c r="AF80"/>
      <c r="AG80"/>
      <c r="AH80"/>
      <c r="AI80"/>
      <c r="AJ80"/>
      <c r="AK80"/>
      <c r="AL80"/>
    </row>
    <row r="81" spans="1:47" s="52" customFormat="1" ht="30" customHeight="1" x14ac:dyDescent="0.25">
      <c r="A81" s="71">
        <v>3</v>
      </c>
      <c r="B81" s="72" t="s">
        <v>170</v>
      </c>
      <c r="C81" s="14"/>
      <c r="D81" s="15"/>
      <c r="E81" s="19"/>
      <c r="F81" s="458"/>
      <c r="G81" s="459"/>
      <c r="H81" s="17"/>
      <c r="I81" s="17"/>
      <c r="J81" s="235"/>
      <c r="K81" s="307"/>
      <c r="L81" s="307"/>
      <c r="M81"/>
      <c r="N81"/>
      <c r="O81"/>
      <c r="P81"/>
      <c r="Q81"/>
      <c r="R81"/>
      <c r="S81"/>
      <c r="T81"/>
      <c r="U81"/>
      <c r="V81"/>
      <c r="W81"/>
      <c r="X81"/>
      <c r="Y81"/>
      <c r="Z81"/>
      <c r="AA81"/>
      <c r="AB81"/>
      <c r="AC81"/>
      <c r="AD81"/>
      <c r="AE81"/>
      <c r="AF81"/>
      <c r="AG81"/>
      <c r="AH81"/>
      <c r="AI81"/>
      <c r="AJ81"/>
      <c r="AK81"/>
      <c r="AL81"/>
    </row>
    <row r="82" spans="1:47" s="52" customFormat="1" ht="30" customHeight="1" x14ac:dyDescent="0.25">
      <c r="A82" s="71">
        <v>4</v>
      </c>
      <c r="B82" s="72" t="s">
        <v>171</v>
      </c>
      <c r="C82" s="14"/>
      <c r="D82" s="15"/>
      <c r="E82" s="19"/>
      <c r="F82" s="458"/>
      <c r="G82" s="459"/>
      <c r="H82" s="17"/>
      <c r="I82" s="17"/>
      <c r="J82" s="235"/>
      <c r="K82" s="307"/>
      <c r="L82" s="307"/>
      <c r="M82"/>
      <c r="N82"/>
      <c r="O82"/>
      <c r="P82"/>
      <c r="Q82"/>
      <c r="R82"/>
      <c r="S82"/>
      <c r="T82"/>
      <c r="U82"/>
      <c r="V82"/>
      <c r="W82"/>
      <c r="X82"/>
      <c r="Y82"/>
      <c r="Z82"/>
      <c r="AA82"/>
      <c r="AB82"/>
      <c r="AC82"/>
      <c r="AD82"/>
      <c r="AE82"/>
      <c r="AF82"/>
      <c r="AG82"/>
      <c r="AH82"/>
      <c r="AI82"/>
      <c r="AJ82"/>
      <c r="AK82"/>
      <c r="AL82"/>
    </row>
    <row r="83" spans="1:47" s="52" customFormat="1" ht="30" customHeight="1" x14ac:dyDescent="0.25">
      <c r="A83" s="71">
        <v>5</v>
      </c>
      <c r="B83" s="72" t="s">
        <v>172</v>
      </c>
      <c r="C83" s="14"/>
      <c r="D83" s="15"/>
      <c r="E83" s="19"/>
      <c r="F83" s="458"/>
      <c r="G83" s="459"/>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25">
      <c r="A84" s="71">
        <v>6</v>
      </c>
      <c r="B84" s="72" t="s">
        <v>173</v>
      </c>
      <c r="C84" s="14"/>
      <c r="D84" s="15"/>
      <c r="E84" s="19"/>
      <c r="F84" s="458"/>
      <c r="G84" s="459"/>
      <c r="H84" s="17"/>
      <c r="I84" s="17"/>
      <c r="J84" s="235"/>
      <c r="K84" s="307"/>
      <c r="L84" s="307"/>
      <c r="M84"/>
      <c r="N84"/>
      <c r="O84"/>
      <c r="P84"/>
      <c r="Q84"/>
      <c r="R84"/>
      <c r="S84"/>
      <c r="T84"/>
      <c r="U84"/>
      <c r="V84"/>
      <c r="W84"/>
      <c r="X84"/>
      <c r="Y84"/>
      <c r="Z84"/>
      <c r="AA84"/>
      <c r="AB84"/>
      <c r="AC84"/>
      <c r="AD84"/>
      <c r="AE84"/>
      <c r="AF84"/>
      <c r="AG84"/>
      <c r="AH84"/>
      <c r="AI84"/>
      <c r="AJ84"/>
    </row>
    <row r="85" spans="1:47" s="76" customFormat="1" ht="30" customHeight="1" x14ac:dyDescent="0.25">
      <c r="A85" s="71">
        <v>7</v>
      </c>
      <c r="B85" s="72" t="s">
        <v>174</v>
      </c>
      <c r="C85" s="14"/>
      <c r="D85" s="15"/>
      <c r="E85" s="19"/>
      <c r="F85" s="458"/>
      <c r="G85" s="459"/>
      <c r="H85" s="17"/>
      <c r="I85" s="17"/>
      <c r="J85" s="235"/>
      <c r="K85" s="307"/>
      <c r="L85" s="307"/>
      <c r="M85"/>
      <c r="N85"/>
      <c r="O85"/>
      <c r="P85"/>
      <c r="Q85"/>
      <c r="R85"/>
      <c r="S85"/>
      <c r="T85"/>
      <c r="U85"/>
      <c r="V85"/>
      <c r="W85"/>
      <c r="X85"/>
      <c r="Y85"/>
      <c r="Z85"/>
      <c r="AA85"/>
      <c r="AB85"/>
      <c r="AC85"/>
      <c r="AD85"/>
      <c r="AE85"/>
      <c r="AF85"/>
      <c r="AG85"/>
      <c r="AH85"/>
      <c r="AI85"/>
      <c r="AJ85"/>
    </row>
    <row r="86" spans="1:47" s="76" customFormat="1" ht="30" customHeight="1" x14ac:dyDescent="0.25">
      <c r="A86" s="69">
        <v>8</v>
      </c>
      <c r="B86" s="70" t="s">
        <v>175</v>
      </c>
      <c r="C86" s="16"/>
      <c r="D86" s="13"/>
      <c r="E86" s="127"/>
      <c r="F86" s="458"/>
      <c r="G86" s="459"/>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25">
      <c r="A87" s="69"/>
      <c r="B87" s="70"/>
      <c r="C87" s="16"/>
      <c r="D87" s="13"/>
      <c r="E87" s="20"/>
      <c r="F87" s="465"/>
      <c r="G87" s="466"/>
      <c r="H87" s="18"/>
      <c r="I87" s="18"/>
      <c r="J87" s="235"/>
      <c r="K87" s="307"/>
      <c r="L87" s="307"/>
      <c r="M87"/>
      <c r="N87"/>
      <c r="O87"/>
      <c r="P87"/>
      <c r="Q87"/>
      <c r="R87"/>
      <c r="S87"/>
      <c r="T87"/>
      <c r="U87"/>
      <c r="V87"/>
      <c r="W87"/>
      <c r="X87"/>
      <c r="Y87"/>
      <c r="Z87"/>
      <c r="AA87"/>
      <c r="AB87"/>
      <c r="AC87"/>
      <c r="AD87"/>
      <c r="AE87"/>
      <c r="AF87"/>
      <c r="AG87"/>
      <c r="AH87"/>
      <c r="AI87"/>
      <c r="AJ87"/>
    </row>
    <row r="88" spans="1:47" s="76" customFormat="1" ht="31.5" customHeight="1" x14ac:dyDescent="0.25">
      <c r="A88" s="493" t="s">
        <v>176</v>
      </c>
      <c r="B88" s="494"/>
      <c r="C88" s="64" t="s">
        <v>177</v>
      </c>
      <c r="D88" s="64" t="s">
        <v>233</v>
      </c>
      <c r="E88" s="161" t="s">
        <v>234</v>
      </c>
      <c r="F88" s="179" t="s">
        <v>180</v>
      </c>
      <c r="G88" s="180" t="s">
        <v>181</v>
      </c>
      <c r="H88" s="484"/>
      <c r="I88" s="484"/>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25">
      <c r="A89" s="71" t="s">
        <v>182</v>
      </c>
      <c r="B89" s="72" t="s">
        <v>183</v>
      </c>
      <c r="C89" s="14"/>
      <c r="D89" s="15"/>
      <c r="E89" s="19"/>
      <c r="F89" s="172"/>
      <c r="G89" s="173"/>
      <c r="H89" s="484"/>
      <c r="I89" s="484"/>
      <c r="J89" s="326" t="s">
        <v>184</v>
      </c>
      <c r="K89" s="326"/>
      <c r="L89" s="326"/>
      <c r="M89"/>
      <c r="N89"/>
      <c r="O89"/>
      <c r="P89"/>
      <c r="Q89"/>
      <c r="R89"/>
      <c r="S89"/>
      <c r="T89"/>
      <c r="U89"/>
      <c r="V89"/>
      <c r="W89"/>
      <c r="X89"/>
      <c r="Y89"/>
      <c r="Z89"/>
      <c r="AA89"/>
      <c r="AB89"/>
      <c r="AC89"/>
      <c r="AD89"/>
      <c r="AE89"/>
      <c r="AF89"/>
      <c r="AG89"/>
      <c r="AH89"/>
      <c r="AI89"/>
      <c r="AJ89"/>
    </row>
    <row r="90" spans="1:47" s="76" customFormat="1" ht="19.5" customHeight="1" x14ac:dyDescent="0.25">
      <c r="A90" s="71" t="s">
        <v>185</v>
      </c>
      <c r="B90" s="72" t="s">
        <v>186</v>
      </c>
      <c r="C90" s="14"/>
      <c r="D90" s="15"/>
      <c r="E90" s="19"/>
      <c r="F90" s="160"/>
      <c r="G90" s="174"/>
      <c r="H90" s="502"/>
      <c r="I90" s="503"/>
      <c r="J90" s="307"/>
      <c r="K90" s="307"/>
      <c r="L90" s="307"/>
      <c r="M90"/>
      <c r="N90"/>
      <c r="O90"/>
      <c r="P90"/>
      <c r="Q90"/>
      <c r="R90"/>
      <c r="S90"/>
      <c r="T90"/>
      <c r="U90"/>
      <c r="V90"/>
      <c r="W90"/>
      <c r="X90"/>
      <c r="Y90"/>
      <c r="Z90"/>
      <c r="AA90"/>
      <c r="AB90"/>
      <c r="AC90"/>
      <c r="AD90"/>
      <c r="AE90"/>
      <c r="AF90"/>
      <c r="AG90"/>
      <c r="AH90"/>
      <c r="AI90"/>
      <c r="AJ90"/>
    </row>
    <row r="91" spans="1:47" s="76" customFormat="1" ht="19.5" customHeight="1" x14ac:dyDescent="0.25">
      <c r="A91" s="71" t="s">
        <v>187</v>
      </c>
      <c r="B91" s="72" t="s">
        <v>188</v>
      </c>
      <c r="C91" s="14"/>
      <c r="D91" s="15"/>
      <c r="E91" s="19"/>
      <c r="F91" s="160"/>
      <c r="G91" s="174"/>
      <c r="H91" s="484"/>
      <c r="I91" s="484"/>
      <c r="J91" s="307"/>
      <c r="K91" s="307"/>
      <c r="L91" s="307"/>
      <c r="M91"/>
      <c r="N91"/>
      <c r="O91"/>
      <c r="P91"/>
      <c r="Q91"/>
      <c r="R91"/>
      <c r="S91"/>
      <c r="T91"/>
      <c r="U91"/>
      <c r="V91"/>
      <c r="W91"/>
      <c r="X91"/>
      <c r="Y91"/>
      <c r="Z91"/>
      <c r="AA91"/>
      <c r="AB91"/>
      <c r="AC91"/>
      <c r="AD91"/>
      <c r="AE91"/>
      <c r="AF91"/>
      <c r="AG91"/>
      <c r="AH91"/>
      <c r="AI91"/>
      <c r="AJ91"/>
    </row>
    <row r="92" spans="1:47" s="76" customFormat="1" ht="24.75" customHeight="1" x14ac:dyDescent="0.25">
      <c r="A92" s="52"/>
      <c r="B92" s="52"/>
      <c r="C92" s="132" t="s">
        <v>189</v>
      </c>
      <c r="D92" s="133">
        <f>SUM(D68:D87)+SUM(D89:D91)</f>
        <v>0</v>
      </c>
      <c r="E92" s="409"/>
      <c r="F92" s="409"/>
      <c r="G92" s="409"/>
      <c r="H92" s="128">
        <f>SUM(H68:H87)</f>
        <v>0</v>
      </c>
      <c r="I92" s="128">
        <f>SUM(I68:I87)</f>
        <v>0</v>
      </c>
      <c r="J92" s="95"/>
      <c r="K92"/>
      <c r="L92"/>
      <c r="M92"/>
      <c r="N92"/>
      <c r="O92"/>
      <c r="P92"/>
      <c r="Q92"/>
      <c r="R92"/>
      <c r="S92"/>
      <c r="T92"/>
      <c r="U92"/>
      <c r="V92"/>
      <c r="W92"/>
      <c r="X92"/>
      <c r="Y92"/>
      <c r="Z92"/>
      <c r="AA92"/>
      <c r="AB92"/>
      <c r="AC92"/>
      <c r="AD92"/>
      <c r="AE92"/>
      <c r="AF92"/>
      <c r="AG92"/>
      <c r="AH92"/>
      <c r="AI92"/>
      <c r="AJ92"/>
    </row>
    <row r="93" spans="1:47" s="76" customFormat="1" ht="23.4" thickBot="1" x14ac:dyDescent="0.3">
      <c r="A93" s="55"/>
      <c r="B93" s="55"/>
      <c r="C93" s="130" t="s">
        <v>190</v>
      </c>
      <c r="D93" s="131">
        <f>D92/$C$6</f>
        <v>0</v>
      </c>
      <c r="E93" s="410"/>
      <c r="F93" s="410"/>
      <c r="G93" s="410"/>
      <c r="H93" s="122">
        <f>H92/$C$6</f>
        <v>0</v>
      </c>
      <c r="I93" s="122">
        <f>I92/$C$6</f>
        <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25">
      <c r="A94" s="55"/>
      <c r="B94" s="55"/>
      <c r="C94" s="54"/>
      <c r="D94" s="54"/>
      <c r="E94" s="54"/>
      <c r="F94" s="54"/>
    </row>
    <row r="95" spans="1:47" ht="39.450000000000003" customHeight="1" x14ac:dyDescent="0.25">
      <c r="A95" s="96"/>
      <c r="B95" s="96"/>
      <c r="C95" s="96"/>
      <c r="D95" s="96"/>
      <c r="E95" s="96"/>
      <c r="F95" s="96"/>
    </row>
    <row r="96" spans="1:47" ht="27" customHeight="1" x14ac:dyDescent="0.25">
      <c r="A96" s="471" t="s">
        <v>265</v>
      </c>
      <c r="B96" s="472"/>
      <c r="C96" s="321" t="s">
        <v>236</v>
      </c>
      <c r="D96" s="321" t="s">
        <v>193</v>
      </c>
      <c r="E96" s="263" t="s">
        <v>194</v>
      </c>
      <c r="F96" s="265"/>
      <c r="G96" s="264" t="s">
        <v>195</v>
      </c>
      <c r="H96" s="264"/>
      <c r="I96" s="264"/>
      <c r="J96" s="264"/>
      <c r="K96" s="264"/>
      <c r="L96" s="264"/>
      <c r="M96" s="264"/>
      <c r="N96" s="265"/>
      <c r="O96" s="263" t="s">
        <v>196</v>
      </c>
      <c r="P96" s="264"/>
      <c r="Q96" s="264"/>
      <c r="R96" s="265"/>
      <c r="S96" s="269" t="s">
        <v>197</v>
      </c>
      <c r="T96" s="321" t="s">
        <v>198</v>
      </c>
    </row>
    <row r="97" spans="1:20" ht="27" customHeight="1" x14ac:dyDescent="0.25">
      <c r="A97" s="473"/>
      <c r="B97" s="474"/>
      <c r="C97" s="478"/>
      <c r="D97" s="322"/>
      <c r="E97" s="266"/>
      <c r="F97" s="268"/>
      <c r="G97" s="267"/>
      <c r="H97" s="267"/>
      <c r="I97" s="267"/>
      <c r="J97" s="267"/>
      <c r="K97" s="267"/>
      <c r="L97" s="267"/>
      <c r="M97" s="267"/>
      <c r="N97" s="268"/>
      <c r="O97" s="266"/>
      <c r="P97" s="267"/>
      <c r="Q97" s="267"/>
      <c r="R97" s="268"/>
      <c r="S97" s="270"/>
      <c r="T97" s="322"/>
    </row>
    <row r="98" spans="1:20" ht="27" customHeight="1" x14ac:dyDescent="0.25">
      <c r="A98" s="475"/>
      <c r="B98" s="476"/>
      <c r="C98" s="478"/>
      <c r="D98" s="304" t="s">
        <v>199</v>
      </c>
      <c r="E98" s="305"/>
      <c r="F98" s="306"/>
      <c r="G98" s="304" t="s">
        <v>200</v>
      </c>
      <c r="H98" s="305"/>
      <c r="I98" s="305"/>
      <c r="J98" s="305"/>
      <c r="K98" s="305"/>
      <c r="L98" s="305"/>
      <c r="M98" s="305"/>
      <c r="N98" s="306"/>
      <c r="O98" s="304" t="s">
        <v>201</v>
      </c>
      <c r="P98" s="305"/>
      <c r="Q98" s="305"/>
      <c r="R98" s="306"/>
      <c r="S98" s="270"/>
      <c r="T98" s="321" t="s">
        <v>113</v>
      </c>
    </row>
    <row r="99" spans="1:20" ht="27" customHeight="1" x14ac:dyDescent="0.25">
      <c r="A99" s="77" t="s">
        <v>138</v>
      </c>
      <c r="B99" s="78"/>
      <c r="C99" s="322"/>
      <c r="D99" s="79" t="s">
        <v>202</v>
      </c>
      <c r="E99" s="79" t="s">
        <v>203</v>
      </c>
      <c r="F99" s="79" t="s">
        <v>204</v>
      </c>
      <c r="G99" s="79" t="s">
        <v>205</v>
      </c>
      <c r="H99" s="79" t="s">
        <v>206</v>
      </c>
      <c r="I99" s="79" t="s">
        <v>207</v>
      </c>
      <c r="J99" s="79" t="s">
        <v>208</v>
      </c>
      <c r="K99" s="79" t="s">
        <v>209</v>
      </c>
      <c r="L99" s="304" t="s">
        <v>210</v>
      </c>
      <c r="M99" s="306"/>
      <c r="N99" s="79" t="s">
        <v>211</v>
      </c>
      <c r="O99" s="79" t="s">
        <v>212</v>
      </c>
      <c r="P99" s="79" t="s">
        <v>213</v>
      </c>
      <c r="Q99" s="79" t="s">
        <v>214</v>
      </c>
      <c r="R99" s="79" t="s">
        <v>215</v>
      </c>
      <c r="S99" s="271"/>
      <c r="T99" s="322"/>
    </row>
    <row r="100" spans="1:20" ht="30" customHeight="1" x14ac:dyDescent="0.25">
      <c r="A100" s="80">
        <v>0.1</v>
      </c>
      <c r="B100" s="72" t="s">
        <v>156</v>
      </c>
      <c r="C100" s="396"/>
      <c r="D100" s="397"/>
      <c r="E100" s="397"/>
      <c r="F100" s="397"/>
      <c r="G100" s="397"/>
      <c r="H100" s="397"/>
      <c r="I100" s="397"/>
      <c r="J100" s="397"/>
      <c r="K100" s="397"/>
      <c r="L100" s="397"/>
      <c r="M100" s="397"/>
      <c r="N100" s="398"/>
      <c r="O100" s="34" t="s">
        <v>216</v>
      </c>
      <c r="P100" s="34"/>
      <c r="Q100" s="34"/>
      <c r="R100" s="34"/>
      <c r="S100" s="118">
        <f>SUM(C100:R100)</f>
        <v>0</v>
      </c>
      <c r="T100" s="37"/>
    </row>
    <row r="101" spans="1:20" ht="30" customHeight="1" x14ac:dyDescent="0.25">
      <c r="A101" s="71">
        <v>0.2</v>
      </c>
      <c r="B101" s="72" t="s">
        <v>158</v>
      </c>
      <c r="C101" s="330"/>
      <c r="D101" s="331"/>
      <c r="E101" s="331"/>
      <c r="F101" s="331"/>
      <c r="G101" s="331"/>
      <c r="H101" s="331"/>
      <c r="I101" s="331"/>
      <c r="J101" s="331"/>
      <c r="K101" s="331"/>
      <c r="L101" s="331"/>
      <c r="M101" s="331"/>
      <c r="N101" s="332"/>
      <c r="O101" s="34" t="s">
        <v>216</v>
      </c>
      <c r="P101" s="34"/>
      <c r="Q101" s="34"/>
      <c r="R101" s="34"/>
      <c r="S101" s="118">
        <f t="shared" ref="S101:S119" si="1">SUM(C101:R101)</f>
        <v>0</v>
      </c>
      <c r="T101" s="31"/>
    </row>
    <row r="102" spans="1:20" ht="30" customHeight="1" x14ac:dyDescent="0.25">
      <c r="A102" s="71">
        <v>0.3</v>
      </c>
      <c r="B102" s="72" t="s">
        <v>159</v>
      </c>
      <c r="C102" s="31"/>
      <c r="D102" s="31"/>
      <c r="E102" s="32"/>
      <c r="F102" s="33"/>
      <c r="G102" s="33"/>
      <c r="H102" s="34"/>
      <c r="I102" s="34"/>
      <c r="J102" s="34"/>
      <c r="K102" s="34"/>
      <c r="L102" s="396"/>
      <c r="M102" s="397"/>
      <c r="N102" s="398"/>
      <c r="O102" s="34" t="s">
        <v>216</v>
      </c>
      <c r="P102" s="34"/>
      <c r="Q102" s="34"/>
      <c r="R102" s="34"/>
      <c r="S102" s="118">
        <f t="shared" si="1"/>
        <v>0</v>
      </c>
      <c r="T102" s="31"/>
    </row>
    <row r="103" spans="1:20" ht="30" customHeight="1" x14ac:dyDescent="0.25">
      <c r="A103" s="71">
        <v>0.4</v>
      </c>
      <c r="B103" s="72" t="s">
        <v>160</v>
      </c>
      <c r="C103" s="31"/>
      <c r="D103" s="31"/>
      <c r="E103" s="32"/>
      <c r="F103" s="33"/>
      <c r="G103" s="35"/>
      <c r="H103" s="34"/>
      <c r="I103" s="34"/>
      <c r="J103" s="34"/>
      <c r="K103" s="34"/>
      <c r="L103" s="327"/>
      <c r="M103" s="328"/>
      <c r="N103" s="329"/>
      <c r="O103" s="34" t="s">
        <v>216</v>
      </c>
      <c r="P103" s="34"/>
      <c r="Q103" s="34"/>
      <c r="R103" s="34"/>
      <c r="S103" s="118">
        <f t="shared" si="1"/>
        <v>0</v>
      </c>
      <c r="T103" s="34"/>
    </row>
    <row r="104" spans="1:20" ht="30" customHeight="1" x14ac:dyDescent="0.25">
      <c r="A104" s="71">
        <v>0.5</v>
      </c>
      <c r="B104" s="72" t="s">
        <v>217</v>
      </c>
      <c r="C104" s="31"/>
      <c r="D104" s="31"/>
      <c r="E104" s="32"/>
      <c r="F104" s="33"/>
      <c r="G104" s="35"/>
      <c r="H104" s="34"/>
      <c r="I104" s="34"/>
      <c r="J104" s="34"/>
      <c r="K104" s="34"/>
      <c r="L104" s="327"/>
      <c r="M104" s="328"/>
      <c r="N104" s="329"/>
      <c r="O104" s="34" t="s">
        <v>216</v>
      </c>
      <c r="P104" s="34"/>
      <c r="Q104" s="34"/>
      <c r="R104" s="34"/>
      <c r="S104" s="118">
        <f t="shared" si="1"/>
        <v>0</v>
      </c>
      <c r="T104" s="34"/>
    </row>
    <row r="105" spans="1:20" ht="30" customHeight="1" x14ac:dyDescent="0.25">
      <c r="A105" s="71">
        <v>1</v>
      </c>
      <c r="B105" s="72" t="s">
        <v>161</v>
      </c>
      <c r="C105" s="31">
        <v>0</v>
      </c>
      <c r="D105" s="31">
        <v>2662845</v>
      </c>
      <c r="E105" s="36">
        <v>632645.30000000005</v>
      </c>
      <c r="F105" s="31">
        <v>149795.9</v>
      </c>
      <c r="G105" s="34"/>
      <c r="H105" s="34"/>
      <c r="I105" s="34"/>
      <c r="J105" s="34"/>
      <c r="K105" s="34"/>
      <c r="L105" s="327"/>
      <c r="M105" s="328"/>
      <c r="N105" s="329"/>
      <c r="O105" s="34" t="s">
        <v>216</v>
      </c>
      <c r="P105" s="34"/>
      <c r="Q105" s="34"/>
      <c r="R105" s="34"/>
      <c r="S105" s="118">
        <f t="shared" si="1"/>
        <v>3445286.1999999997</v>
      </c>
      <c r="T105" s="34"/>
    </row>
    <row r="106" spans="1:20" ht="30" customHeight="1" x14ac:dyDescent="0.25">
      <c r="A106" s="71">
        <v>2.1</v>
      </c>
      <c r="B106" s="72" t="s">
        <v>162</v>
      </c>
      <c r="C106" s="31">
        <v>0</v>
      </c>
      <c r="D106" s="31">
        <v>20015997</v>
      </c>
      <c r="E106" s="31">
        <v>3500061</v>
      </c>
      <c r="F106" s="31">
        <v>1023327</v>
      </c>
      <c r="G106" s="31"/>
      <c r="H106" s="34"/>
      <c r="I106" s="34"/>
      <c r="J106" s="34"/>
      <c r="K106" s="34"/>
      <c r="L106" s="327"/>
      <c r="M106" s="328"/>
      <c r="N106" s="329"/>
      <c r="O106" s="34" t="s">
        <v>216</v>
      </c>
      <c r="P106" s="34"/>
      <c r="Q106" s="34"/>
      <c r="R106" s="34"/>
      <c r="S106" s="118">
        <f t="shared" si="1"/>
        <v>24539385</v>
      </c>
      <c r="T106" s="31"/>
    </row>
    <row r="107" spans="1:20" ht="30" customHeight="1" x14ac:dyDescent="0.25">
      <c r="A107" s="71">
        <v>2.2000000000000002</v>
      </c>
      <c r="B107" s="72" t="s">
        <v>163</v>
      </c>
      <c r="C107" s="31"/>
      <c r="D107" s="31"/>
      <c r="E107" s="36"/>
      <c r="F107" s="31"/>
      <c r="G107" s="31"/>
      <c r="H107" s="34"/>
      <c r="I107" s="34"/>
      <c r="J107" s="34"/>
      <c r="K107" s="34"/>
      <c r="L107" s="327"/>
      <c r="M107" s="328"/>
      <c r="N107" s="329"/>
      <c r="O107" s="34" t="s">
        <v>216</v>
      </c>
      <c r="P107" s="34"/>
      <c r="Q107" s="34"/>
      <c r="R107" s="34"/>
      <c r="S107" s="118">
        <f t="shared" si="1"/>
        <v>0</v>
      </c>
      <c r="T107" s="31"/>
    </row>
    <row r="108" spans="1:20" ht="30" customHeight="1" x14ac:dyDescent="0.25">
      <c r="A108" s="71">
        <v>2.2999999999999998</v>
      </c>
      <c r="B108" s="72" t="s">
        <v>164</v>
      </c>
      <c r="C108" s="31">
        <v>-2867.4</v>
      </c>
      <c r="D108" s="31">
        <v>18286.66</v>
      </c>
      <c r="E108" s="36">
        <v>4010.38</v>
      </c>
      <c r="F108" s="31">
        <v>1863.83</v>
      </c>
      <c r="G108" s="31"/>
      <c r="H108" s="34"/>
      <c r="I108" s="34"/>
      <c r="J108" s="34">
        <v>11693.5</v>
      </c>
      <c r="K108" s="34"/>
      <c r="L108" s="327"/>
      <c r="M108" s="328"/>
      <c r="N108" s="329"/>
      <c r="O108" s="34">
        <v>135702.79999999999</v>
      </c>
      <c r="P108" s="34">
        <v>10983.63</v>
      </c>
      <c r="Q108" s="34"/>
      <c r="R108" s="34"/>
      <c r="S108" s="118">
        <f t="shared" si="1"/>
        <v>179673.4</v>
      </c>
      <c r="T108" s="31">
        <v>-647966</v>
      </c>
    </row>
    <row r="109" spans="1:20" ht="30" customHeight="1" x14ac:dyDescent="0.25">
      <c r="A109" s="71">
        <v>2.4</v>
      </c>
      <c r="B109" s="72" t="s">
        <v>165</v>
      </c>
      <c r="C109" s="31">
        <v>0</v>
      </c>
      <c r="D109" s="31">
        <v>209941.9</v>
      </c>
      <c r="E109" s="36">
        <v>34010.31</v>
      </c>
      <c r="F109" s="31">
        <v>10795.37</v>
      </c>
      <c r="G109" s="31"/>
      <c r="H109" s="34"/>
      <c r="I109" s="34"/>
      <c r="J109" s="34"/>
      <c r="K109" s="34"/>
      <c r="L109" s="327"/>
      <c r="M109" s="328"/>
      <c r="N109" s="329"/>
      <c r="O109" s="34">
        <v>730179.6</v>
      </c>
      <c r="P109" s="34">
        <v>55616.51</v>
      </c>
      <c r="Q109" s="34"/>
      <c r="R109" s="34"/>
      <c r="S109" s="118">
        <f t="shared" si="1"/>
        <v>1040543.69</v>
      </c>
      <c r="T109" s="31">
        <v>-5248631</v>
      </c>
    </row>
    <row r="110" spans="1:20" ht="30" customHeight="1" x14ac:dyDescent="0.25">
      <c r="A110" s="71">
        <v>2.5</v>
      </c>
      <c r="B110" s="72" t="s">
        <v>166</v>
      </c>
      <c r="C110" s="31">
        <v>0</v>
      </c>
      <c r="D110" s="31">
        <v>3619239</v>
      </c>
      <c r="E110" s="36">
        <v>113945.5</v>
      </c>
      <c r="F110" s="31">
        <v>54941.09</v>
      </c>
      <c r="G110" s="31"/>
      <c r="H110" s="34"/>
      <c r="I110" s="34"/>
      <c r="J110" s="34">
        <v>3146576</v>
      </c>
      <c r="K110" s="34"/>
      <c r="L110" s="327"/>
      <c r="M110" s="328"/>
      <c r="N110" s="329"/>
      <c r="O110" s="34"/>
      <c r="P110" s="34"/>
      <c r="Q110" s="34"/>
      <c r="R110" s="34"/>
      <c r="S110" s="118">
        <f t="shared" si="1"/>
        <v>6934701.5899999999</v>
      </c>
      <c r="T110" s="31"/>
    </row>
    <row r="111" spans="1:20" ht="30" customHeight="1" x14ac:dyDescent="0.25">
      <c r="A111" s="71">
        <v>2.6</v>
      </c>
      <c r="B111" s="72" t="s">
        <v>167</v>
      </c>
      <c r="C111" s="31">
        <v>0</v>
      </c>
      <c r="D111" s="31">
        <v>37677.53</v>
      </c>
      <c r="E111" s="36">
        <v>265.86</v>
      </c>
      <c r="F111" s="31">
        <v>0</v>
      </c>
      <c r="G111" s="31"/>
      <c r="H111" s="34"/>
      <c r="I111" s="34"/>
      <c r="J111" s="34">
        <v>111813.7</v>
      </c>
      <c r="K111" s="34"/>
      <c r="L111" s="327"/>
      <c r="M111" s="328"/>
      <c r="N111" s="329"/>
      <c r="O111" s="34">
        <v>113.35</v>
      </c>
      <c r="P111" s="34">
        <v>13407.87</v>
      </c>
      <c r="Q111" s="34">
        <v>4.0000000000000002E-4</v>
      </c>
      <c r="R111" s="34"/>
      <c r="S111" s="118">
        <f t="shared" si="1"/>
        <v>163278.31039999999</v>
      </c>
      <c r="T111" s="31">
        <v>-8796.85</v>
      </c>
    </row>
    <row r="112" spans="1:20" ht="30" customHeight="1" x14ac:dyDescent="0.25">
      <c r="A112" s="71">
        <v>2.7</v>
      </c>
      <c r="B112" s="72" t="s">
        <v>168</v>
      </c>
      <c r="C112" s="31">
        <v>0</v>
      </c>
      <c r="D112" s="31">
        <v>783596.2</v>
      </c>
      <c r="E112" s="36">
        <v>132673.9</v>
      </c>
      <c r="F112" s="31">
        <v>79867.62</v>
      </c>
      <c r="G112" s="31"/>
      <c r="H112" s="34"/>
      <c r="I112" s="34"/>
      <c r="J112" s="34">
        <v>493445.5</v>
      </c>
      <c r="K112" s="34"/>
      <c r="L112" s="327"/>
      <c r="M112" s="328"/>
      <c r="N112" s="329"/>
      <c r="O112" s="34">
        <v>7617.22</v>
      </c>
      <c r="P112" s="34">
        <v>671.01</v>
      </c>
      <c r="Q112" s="34"/>
      <c r="R112" s="34"/>
      <c r="S112" s="118">
        <f t="shared" si="1"/>
        <v>1497871.45</v>
      </c>
      <c r="T112" s="31">
        <v>-40298</v>
      </c>
    </row>
    <row r="113" spans="1:20" ht="30" customHeight="1" x14ac:dyDescent="0.25">
      <c r="A113" s="71">
        <v>2.8</v>
      </c>
      <c r="B113" s="72" t="s">
        <v>169</v>
      </c>
      <c r="C113" s="31">
        <v>-452684</v>
      </c>
      <c r="D113" s="31">
        <v>203081.4</v>
      </c>
      <c r="E113" s="36">
        <v>36772.339999999997</v>
      </c>
      <c r="F113" s="31">
        <v>0</v>
      </c>
      <c r="G113" s="31"/>
      <c r="H113" s="34"/>
      <c r="I113" s="34"/>
      <c r="J113" s="34">
        <v>243467.4</v>
      </c>
      <c r="K113" s="34"/>
      <c r="L113" s="327"/>
      <c r="M113" s="328"/>
      <c r="N113" s="329"/>
      <c r="O113" s="34">
        <v>33564.69</v>
      </c>
      <c r="P113" s="34">
        <v>589.41</v>
      </c>
      <c r="Q113" s="34">
        <v>199.07</v>
      </c>
      <c r="R113" s="34"/>
      <c r="S113" s="118">
        <f t="shared" si="1"/>
        <v>64990.30999999999</v>
      </c>
      <c r="T113" s="31">
        <v>-457428</v>
      </c>
    </row>
    <row r="114" spans="1:20" ht="30" customHeight="1" x14ac:dyDescent="0.25">
      <c r="A114" s="71">
        <v>3</v>
      </c>
      <c r="B114" s="72" t="s">
        <v>170</v>
      </c>
      <c r="C114" s="31">
        <v>-379970</v>
      </c>
      <c r="D114" s="31">
        <v>968100</v>
      </c>
      <c r="E114" s="36">
        <v>214966.6</v>
      </c>
      <c r="F114" s="31">
        <v>139375.5</v>
      </c>
      <c r="G114" s="31"/>
      <c r="H114" s="34"/>
      <c r="I114" s="34"/>
      <c r="J114" s="34">
        <v>2906518</v>
      </c>
      <c r="K114" s="34"/>
      <c r="L114" s="327"/>
      <c r="M114" s="328"/>
      <c r="N114" s="329"/>
      <c r="O114" s="34">
        <v>31.9</v>
      </c>
      <c r="P114" s="34">
        <v>2.41</v>
      </c>
      <c r="Q114" s="34">
        <v>0.25</v>
      </c>
      <c r="R114" s="34"/>
      <c r="S114" s="118">
        <f t="shared" si="1"/>
        <v>3849024.66</v>
      </c>
      <c r="T114" s="31">
        <v>-5501</v>
      </c>
    </row>
    <row r="115" spans="1:20" ht="30" customHeight="1" x14ac:dyDescent="0.25">
      <c r="A115" s="71">
        <v>4</v>
      </c>
      <c r="B115" s="72" t="s">
        <v>218</v>
      </c>
      <c r="C115" s="33">
        <v>-262533</v>
      </c>
      <c r="D115" s="33">
        <v>1256187</v>
      </c>
      <c r="E115" s="32">
        <v>78374.31</v>
      </c>
      <c r="F115" s="33">
        <v>24436.34</v>
      </c>
      <c r="G115" s="33"/>
      <c r="H115" s="34"/>
      <c r="I115" s="34"/>
      <c r="J115" s="34">
        <v>4496311</v>
      </c>
      <c r="K115" s="34"/>
      <c r="L115" s="330"/>
      <c r="M115" s="331"/>
      <c r="N115" s="332"/>
      <c r="O115" s="34">
        <v>38442.14</v>
      </c>
      <c r="P115" s="35">
        <v>1399.78</v>
      </c>
      <c r="Q115" s="35">
        <v>208.52</v>
      </c>
      <c r="R115" s="35"/>
      <c r="S115" s="118">
        <f t="shared" si="1"/>
        <v>5632826.0899999999</v>
      </c>
      <c r="T115" s="33">
        <v>-168400</v>
      </c>
    </row>
    <row r="116" spans="1:20" ht="30" customHeight="1" x14ac:dyDescent="0.25">
      <c r="A116" s="71">
        <v>5</v>
      </c>
      <c r="B116" s="72" t="s">
        <v>172</v>
      </c>
      <c r="C116" s="33">
        <v>0</v>
      </c>
      <c r="D116" s="33">
        <v>2736189</v>
      </c>
      <c r="E116" s="32">
        <v>127837.5</v>
      </c>
      <c r="F116" s="33">
        <v>50740.75</v>
      </c>
      <c r="G116" s="33">
        <v>132134.29999999999</v>
      </c>
      <c r="H116" s="34"/>
      <c r="I116" s="34"/>
      <c r="J116" s="34">
        <v>5452679</v>
      </c>
      <c r="K116" s="34"/>
      <c r="L116" s="31" t="s">
        <v>219</v>
      </c>
      <c r="M116" s="31" t="s">
        <v>220</v>
      </c>
      <c r="N116" s="31" t="s">
        <v>221</v>
      </c>
      <c r="O116" s="34">
        <v>945.52</v>
      </c>
      <c r="P116" s="35">
        <v>455223.7</v>
      </c>
      <c r="Q116" s="35">
        <v>128.4</v>
      </c>
      <c r="R116" s="35"/>
      <c r="S116" s="118">
        <f t="shared" si="1"/>
        <v>8955878.1699999999</v>
      </c>
      <c r="T116" s="33">
        <v>0</v>
      </c>
    </row>
    <row r="117" spans="1:20" ht="30" customHeight="1" x14ac:dyDescent="0.25">
      <c r="A117" s="71">
        <v>6</v>
      </c>
      <c r="B117" s="72" t="s">
        <v>173</v>
      </c>
      <c r="C117" s="33"/>
      <c r="D117" s="33"/>
      <c r="E117" s="32"/>
      <c r="F117" s="33"/>
      <c r="G117" s="31"/>
      <c r="H117" s="34"/>
      <c r="I117" s="34"/>
      <c r="J117" s="34"/>
      <c r="K117" s="34"/>
      <c r="L117" s="396"/>
      <c r="M117" s="397"/>
      <c r="N117" s="398"/>
      <c r="O117" s="34">
        <v>20993.81</v>
      </c>
      <c r="P117" s="34">
        <v>526211.6</v>
      </c>
      <c r="Q117" s="34">
        <v>3.5999999999999997E-2</v>
      </c>
      <c r="R117" s="34"/>
      <c r="S117" s="118">
        <f t="shared" si="1"/>
        <v>547205.446</v>
      </c>
      <c r="T117" s="31">
        <v>-1282561</v>
      </c>
    </row>
    <row r="118" spans="1:20" ht="30" customHeight="1" x14ac:dyDescent="0.25">
      <c r="A118" s="71">
        <v>7</v>
      </c>
      <c r="B118" s="72" t="s">
        <v>174</v>
      </c>
      <c r="C118" s="33"/>
      <c r="D118" s="33"/>
      <c r="E118" s="32"/>
      <c r="F118" s="33"/>
      <c r="G118" s="31"/>
      <c r="H118" s="34"/>
      <c r="I118" s="34"/>
      <c r="J118" s="34"/>
      <c r="K118" s="34"/>
      <c r="L118" s="327"/>
      <c r="M118" s="328"/>
      <c r="N118" s="329"/>
      <c r="O118" s="34">
        <v>7598.83</v>
      </c>
      <c r="P118" s="34">
        <v>265268</v>
      </c>
      <c r="Q118" s="34">
        <v>153.59</v>
      </c>
      <c r="R118" s="34"/>
      <c r="S118" s="118">
        <f t="shared" si="1"/>
        <v>273020.42000000004</v>
      </c>
      <c r="T118" s="31">
        <v>-1054803</v>
      </c>
    </row>
    <row r="119" spans="1:20" ht="30" customHeight="1" x14ac:dyDescent="0.25">
      <c r="A119" s="71">
        <v>8</v>
      </c>
      <c r="B119" s="72" t="s">
        <v>175</v>
      </c>
      <c r="C119" s="33"/>
      <c r="D119" s="33"/>
      <c r="E119" s="32"/>
      <c r="F119" s="33"/>
      <c r="G119" s="31"/>
      <c r="H119" s="34"/>
      <c r="I119" s="34"/>
      <c r="J119" s="34"/>
      <c r="K119" s="34"/>
      <c r="L119" s="330"/>
      <c r="M119" s="331"/>
      <c r="N119" s="332"/>
      <c r="O119" s="34">
        <v>13875.63</v>
      </c>
      <c r="P119" s="34">
        <v>108642.6</v>
      </c>
      <c r="Q119" s="34">
        <v>482.75</v>
      </c>
      <c r="R119" s="34"/>
      <c r="S119" s="118">
        <f t="shared" si="1"/>
        <v>123000.98000000001</v>
      </c>
      <c r="T119" s="31">
        <v>-1978665</v>
      </c>
    </row>
    <row r="120" spans="1:20" ht="30" customHeight="1" x14ac:dyDescent="0.25">
      <c r="A120" s="313" t="s">
        <v>222</v>
      </c>
      <c r="B120" s="314"/>
      <c r="C120" s="310"/>
      <c r="D120" s="311"/>
      <c r="E120" s="312"/>
      <c r="F120" s="33"/>
      <c r="G120" s="284"/>
      <c r="H120" s="285"/>
      <c r="I120" s="285"/>
      <c r="J120" s="285"/>
      <c r="K120" s="285"/>
      <c r="L120" s="285"/>
      <c r="M120" s="285"/>
      <c r="N120" s="285"/>
      <c r="O120" s="285"/>
      <c r="P120" s="285"/>
      <c r="Q120" s="285"/>
      <c r="R120" s="286"/>
      <c r="S120" s="118">
        <f>F120</f>
        <v>0</v>
      </c>
      <c r="T120" s="136"/>
    </row>
    <row r="121" spans="1:20" ht="18" customHeight="1" x14ac:dyDescent="0.25">
      <c r="A121" s="360" t="s">
        <v>114</v>
      </c>
      <c r="B121" s="361"/>
      <c r="C121" s="114">
        <f>SUM(C102:C119)</f>
        <v>-1098054.3999999999</v>
      </c>
      <c r="D121" s="114">
        <f t="shared" ref="D121:K121" si="2">SUM(D102:D119)</f>
        <v>32511140.689999998</v>
      </c>
      <c r="E121" s="115">
        <f t="shared" si="2"/>
        <v>4875563</v>
      </c>
      <c r="F121" s="114">
        <f>SUM(F102:F120)</f>
        <v>1535143.4000000001</v>
      </c>
      <c r="G121" s="114">
        <f t="shared" si="2"/>
        <v>132134.29999999999</v>
      </c>
      <c r="H121" s="114">
        <f t="shared" si="2"/>
        <v>0</v>
      </c>
      <c r="I121" s="114">
        <f t="shared" si="2"/>
        <v>0</v>
      </c>
      <c r="J121" s="114">
        <f t="shared" si="2"/>
        <v>16862504.100000001</v>
      </c>
      <c r="K121" s="114">
        <f t="shared" si="2"/>
        <v>0</v>
      </c>
      <c r="L121" s="411" t="e">
        <f>L116+M116</f>
        <v>#VALUE!</v>
      </c>
      <c r="M121" s="412"/>
      <c r="N121" s="114" t="str">
        <f>N116</f>
        <v>Operational Water</v>
      </c>
      <c r="O121" s="114">
        <f>SUM(O100:O119)</f>
        <v>989065.49</v>
      </c>
      <c r="P121" s="114">
        <f t="shared" ref="P121:T121" si="3">SUM(P100:P119)</f>
        <v>1438016.52</v>
      </c>
      <c r="Q121" s="114">
        <f t="shared" si="3"/>
        <v>1172.6163999999999</v>
      </c>
      <c r="R121" s="114">
        <f t="shared" si="3"/>
        <v>0</v>
      </c>
      <c r="S121" s="114">
        <f>SUM(S100:S120)</f>
        <v>57246685.716400012</v>
      </c>
      <c r="T121" s="114">
        <f t="shared" si="3"/>
        <v>-10893049.85</v>
      </c>
    </row>
    <row r="122" spans="1:20" ht="18" customHeight="1" x14ac:dyDescent="0.25">
      <c r="A122" s="360" t="s">
        <v>237</v>
      </c>
      <c r="B122" s="361"/>
      <c r="C122" s="116">
        <f t="shared" ref="C122:K122" si="4">C121/$C$6</f>
        <v>-13.745955284043964</v>
      </c>
      <c r="D122" s="116">
        <f t="shared" si="4"/>
        <v>406.98956823815126</v>
      </c>
      <c r="E122" s="116">
        <f t="shared" si="4"/>
        <v>61.034563481134676</v>
      </c>
      <c r="F122" s="116">
        <f t="shared" si="4"/>
        <v>19.217638516812301</v>
      </c>
      <c r="G122" s="116">
        <f t="shared" si="4"/>
        <v>1.6541185748979743</v>
      </c>
      <c r="H122" s="116">
        <f t="shared" si="4"/>
        <v>0</v>
      </c>
      <c r="I122" s="116">
        <f t="shared" si="4"/>
        <v>0</v>
      </c>
      <c r="J122" s="116">
        <f t="shared" si="4"/>
        <v>211.09266292781854</v>
      </c>
      <c r="K122" s="116">
        <f t="shared" si="4"/>
        <v>0</v>
      </c>
      <c r="L122" s="413" t="e">
        <f>L121/$C$6</f>
        <v>#VALUE!</v>
      </c>
      <c r="M122" s="414"/>
      <c r="N122" s="116" t="e">
        <f t="shared" ref="N122:T122" si="5">N121/$C$6</f>
        <v>#VALUE!</v>
      </c>
      <c r="O122" s="117">
        <f t="shared" si="5"/>
        <v>12.381581457650034</v>
      </c>
      <c r="P122" s="117">
        <f t="shared" si="5"/>
        <v>18.001759094664632</v>
      </c>
      <c r="Q122" s="117">
        <f t="shared" si="5"/>
        <v>1.4679357051651184E-2</v>
      </c>
      <c r="R122" s="117">
        <f t="shared" si="5"/>
        <v>0</v>
      </c>
      <c r="S122" s="117">
        <f t="shared" si="5"/>
        <v>716.64061636413726</v>
      </c>
      <c r="T122" s="116">
        <f t="shared" si="5"/>
        <v>-136.36426040910342</v>
      </c>
    </row>
    <row r="123" spans="1:20" x14ac:dyDescent="0.25">
      <c r="A123" s="97" t="s">
        <v>223</v>
      </c>
      <c r="B123" s="98"/>
      <c r="C123" s="98"/>
      <c r="D123" s="98"/>
      <c r="E123" s="98"/>
      <c r="F123" s="98"/>
      <c r="G123" s="98"/>
      <c r="H123" s="98"/>
      <c r="I123" s="98"/>
      <c r="J123" s="98"/>
      <c r="K123" s="98"/>
      <c r="L123" s="98"/>
      <c r="M123" s="98"/>
      <c r="N123" s="98"/>
      <c r="O123" s="98"/>
      <c r="P123" s="98"/>
      <c r="Q123" s="98"/>
      <c r="R123" s="98"/>
      <c r="S123" s="98"/>
      <c r="T123" s="98"/>
    </row>
    <row r="124" spans="1:20" ht="15.6" x14ac:dyDescent="0.25">
      <c r="A124" s="81" t="s">
        <v>266</v>
      </c>
      <c r="B124" s="81"/>
      <c r="C124" s="81"/>
      <c r="D124" s="81"/>
      <c r="E124" s="81"/>
      <c r="F124" s="81"/>
      <c r="G124" s="81"/>
      <c r="H124" s="81"/>
      <c r="I124" s="81"/>
      <c r="J124" s="81"/>
      <c r="K124" s="81"/>
      <c r="L124" s="81"/>
      <c r="M124" s="81"/>
      <c r="N124" s="81"/>
      <c r="O124" s="81"/>
      <c r="P124" s="81"/>
      <c r="Q124" s="477"/>
      <c r="R124" s="477"/>
      <c r="S124" s="477"/>
    </row>
    <row r="125" spans="1:20" ht="23.25" customHeight="1" x14ac:dyDescent="0.25">
      <c r="A125" s="81"/>
      <c r="B125" s="81"/>
      <c r="C125" s="81"/>
      <c r="D125" s="81"/>
      <c r="E125" s="81"/>
      <c r="F125" s="81"/>
      <c r="G125" s="81"/>
      <c r="H125" s="81"/>
      <c r="I125" s="81"/>
      <c r="J125" s="81"/>
      <c r="K125" s="81"/>
      <c r="L125" s="81"/>
      <c r="M125" s="81"/>
      <c r="N125" s="81"/>
      <c r="O125" s="81"/>
      <c r="P125" s="81"/>
    </row>
    <row r="126" spans="1:20" ht="22.8" x14ac:dyDescent="0.25">
      <c r="A126" s="96"/>
      <c r="B126" s="96"/>
      <c r="C126" s="96"/>
      <c r="D126" s="96"/>
      <c r="E126" s="96"/>
      <c r="F126" s="96"/>
    </row>
    <row r="127" spans="1:20" ht="13.5" customHeight="1" x14ac:dyDescent="0.25">
      <c r="A127" s="96"/>
      <c r="B127" s="96"/>
      <c r="C127" s="96"/>
      <c r="D127" s="96"/>
      <c r="E127" s="96"/>
      <c r="F127" s="96"/>
    </row>
    <row r="128" spans="1:20" ht="25.5" customHeight="1" x14ac:dyDescent="0.25">
      <c r="A128" s="96"/>
      <c r="B128" s="96"/>
      <c r="C128" s="96"/>
      <c r="D128" s="96"/>
      <c r="E128" s="96"/>
      <c r="F128" s="96"/>
    </row>
    <row r="129" spans="1:6" ht="29.7" customHeight="1" x14ac:dyDescent="0.25">
      <c r="A129" s="96"/>
      <c r="B129" s="96"/>
      <c r="C129" s="96"/>
      <c r="D129" s="96"/>
      <c r="E129" s="96"/>
      <c r="F129" s="96"/>
    </row>
    <row r="130" spans="1:6" ht="29.25" customHeight="1" x14ac:dyDescent="0.25">
      <c r="A130" s="96"/>
      <c r="B130" s="96"/>
      <c r="C130" s="96"/>
      <c r="D130" s="96"/>
      <c r="E130" s="96"/>
      <c r="F130" s="96"/>
    </row>
    <row r="131" spans="1:6" ht="33" customHeight="1" x14ac:dyDescent="0.25">
      <c r="A131" s="96"/>
      <c r="B131" s="96"/>
      <c r="C131" s="96"/>
      <c r="D131" s="96"/>
      <c r="E131" s="96"/>
      <c r="F131" s="96"/>
    </row>
    <row r="132" spans="1:6" ht="33" customHeight="1" x14ac:dyDescent="0.25">
      <c r="A132" s="96"/>
      <c r="B132" s="96"/>
      <c r="C132" s="96"/>
      <c r="D132" s="96"/>
      <c r="E132" s="96"/>
      <c r="F132" s="96"/>
    </row>
    <row r="133" spans="1:6" ht="33.450000000000003" customHeight="1" x14ac:dyDescent="0.25">
      <c r="A133" s="96"/>
      <c r="B133" s="96"/>
      <c r="C133" s="96"/>
      <c r="D133" s="96"/>
      <c r="E133" s="96"/>
      <c r="F133" s="96"/>
    </row>
    <row r="134" spans="1:6" ht="29.7" customHeight="1" x14ac:dyDescent="0.25">
      <c r="A134" s="96"/>
      <c r="B134" s="96"/>
      <c r="C134" s="96"/>
      <c r="D134" s="96"/>
      <c r="E134" s="96"/>
      <c r="F134" s="96"/>
    </row>
    <row r="135" spans="1:6" ht="34.950000000000003" customHeight="1" x14ac:dyDescent="0.25">
      <c r="A135" s="96"/>
      <c r="B135" s="96"/>
      <c r="C135" s="96"/>
      <c r="D135" s="96"/>
      <c r="E135" s="96"/>
      <c r="F135" s="96"/>
    </row>
    <row r="136" spans="1:6" ht="28.95" customHeight="1" x14ac:dyDescent="0.25">
      <c r="A136" s="96"/>
      <c r="B136" s="96"/>
      <c r="C136" s="96"/>
      <c r="D136" s="96"/>
      <c r="E136" s="96"/>
      <c r="F136" s="96"/>
    </row>
    <row r="137" spans="1:6" ht="31.95" customHeight="1" x14ac:dyDescent="0.25">
      <c r="A137" s="96"/>
      <c r="B137" s="96"/>
      <c r="C137" s="96"/>
      <c r="D137" s="96"/>
      <c r="E137" s="96"/>
      <c r="F137" s="96"/>
    </row>
    <row r="138" spans="1:6" ht="33" customHeight="1" x14ac:dyDescent="0.25">
      <c r="A138" s="96"/>
      <c r="B138" s="96"/>
      <c r="C138" s="96"/>
      <c r="D138" s="96"/>
      <c r="E138" s="96"/>
      <c r="F138" s="96"/>
    </row>
    <row r="139" spans="1:6" ht="34.200000000000003" customHeight="1" x14ac:dyDescent="0.25">
      <c r="A139" s="96"/>
      <c r="B139" s="96"/>
      <c r="C139" s="96"/>
      <c r="D139" s="96"/>
      <c r="E139" s="96"/>
      <c r="F139" s="96"/>
    </row>
    <row r="140" spans="1:6" ht="30.45" customHeight="1" x14ac:dyDescent="0.25">
      <c r="A140" s="96"/>
      <c r="B140" s="96"/>
      <c r="C140" s="96"/>
      <c r="D140" s="96"/>
      <c r="E140" s="96"/>
      <c r="F140" s="96"/>
    </row>
    <row r="141" spans="1:6" ht="32.700000000000003" customHeight="1" x14ac:dyDescent="0.25">
      <c r="A141" s="96"/>
      <c r="B141" s="96"/>
      <c r="C141" s="96"/>
      <c r="D141" s="96"/>
      <c r="E141" s="96"/>
      <c r="F141" s="96"/>
    </row>
    <row r="142" spans="1:6" ht="31.5" customHeight="1" x14ac:dyDescent="0.25">
      <c r="A142" s="96"/>
      <c r="B142" s="96"/>
      <c r="C142" s="96"/>
      <c r="D142" s="96"/>
      <c r="E142" s="96"/>
      <c r="F142" s="96"/>
    </row>
    <row r="143" spans="1:6" ht="38.25" customHeight="1" x14ac:dyDescent="0.25">
      <c r="A143" s="96"/>
      <c r="B143" s="96"/>
      <c r="C143" s="96"/>
      <c r="D143" s="96"/>
      <c r="E143" s="96"/>
      <c r="F143" s="96"/>
    </row>
    <row r="144" spans="1:6" ht="24.75" customHeight="1" x14ac:dyDescent="0.25">
      <c r="A144" s="96"/>
      <c r="B144" s="96"/>
      <c r="C144" s="96"/>
      <c r="D144" s="96"/>
      <c r="E144" s="96"/>
      <c r="F144" s="96"/>
    </row>
    <row r="145" spans="1:6" ht="35.700000000000003" customHeight="1" x14ac:dyDescent="0.25">
      <c r="A145" s="96"/>
      <c r="B145" s="96"/>
      <c r="C145" s="96"/>
      <c r="D145" s="96"/>
      <c r="E145" s="96"/>
      <c r="F145" s="96"/>
    </row>
    <row r="146" spans="1:6" ht="31.5" customHeight="1" x14ac:dyDescent="0.25">
      <c r="A146" s="96"/>
      <c r="B146" s="96"/>
      <c r="C146" s="96"/>
      <c r="D146" s="96"/>
      <c r="E146" s="96"/>
      <c r="F146" s="96"/>
    </row>
    <row r="147" spans="1:6" ht="25.95" customHeight="1" x14ac:dyDescent="0.25">
      <c r="A147" s="96"/>
      <c r="B147" s="96"/>
      <c r="C147" s="96"/>
      <c r="D147" s="96"/>
      <c r="E147" s="96"/>
      <c r="F147" s="96"/>
    </row>
    <row r="148" spans="1:6" ht="33" customHeight="1" x14ac:dyDescent="0.25">
      <c r="A148" s="96"/>
      <c r="B148" s="96"/>
      <c r="C148" s="96"/>
      <c r="D148" s="96"/>
      <c r="E148" s="96"/>
      <c r="F148" s="96"/>
    </row>
    <row r="149" spans="1:6" ht="37.950000000000003" customHeight="1" x14ac:dyDescent="0.25">
      <c r="A149" s="96"/>
      <c r="B149" s="96"/>
      <c r="C149" s="96"/>
      <c r="D149" s="96"/>
      <c r="E149" s="96"/>
      <c r="F149" s="96"/>
    </row>
    <row r="150" spans="1:6" ht="37.950000000000003" customHeight="1" x14ac:dyDescent="0.25">
      <c r="A150" s="96"/>
      <c r="B150" s="96"/>
      <c r="C150" s="96"/>
      <c r="D150" s="96"/>
      <c r="E150" s="96"/>
      <c r="F150" s="96"/>
    </row>
    <row r="151" spans="1:6" ht="24.75" customHeight="1" x14ac:dyDescent="0.25">
      <c r="A151" s="96"/>
      <c r="B151" s="96"/>
      <c r="C151" s="96"/>
      <c r="D151" s="96"/>
      <c r="E151" s="96"/>
      <c r="F151" s="96"/>
    </row>
    <row r="152" spans="1:6" ht="13.2" customHeight="1" x14ac:dyDescent="0.25">
      <c r="A152" s="96"/>
      <c r="B152" s="96"/>
      <c r="C152" s="96"/>
      <c r="D152" s="96"/>
      <c r="E152" s="96"/>
      <c r="F152" s="96"/>
    </row>
    <row r="153" spans="1:6" ht="13.2" customHeight="1" x14ac:dyDescent="0.25">
      <c r="A153" s="96"/>
      <c r="B153" s="96"/>
      <c r="C153" s="96"/>
      <c r="D153" s="96"/>
      <c r="E153" s="96"/>
      <c r="F153" s="96"/>
    </row>
    <row r="154" spans="1:6" ht="22.8" x14ac:dyDescent="0.25">
      <c r="A154" s="96"/>
      <c r="B154" s="96"/>
      <c r="C154" s="96"/>
      <c r="D154" s="96"/>
      <c r="E154" s="96"/>
      <c r="F154" s="96"/>
    </row>
    <row r="155" spans="1:6" ht="12.75" customHeight="1" x14ac:dyDescent="0.25">
      <c r="A155" s="96"/>
      <c r="B155" s="96"/>
      <c r="C155" s="96"/>
      <c r="D155" s="96"/>
      <c r="E155" s="96"/>
      <c r="F155" s="96"/>
    </row>
    <row r="156" spans="1:6" ht="22.8" x14ac:dyDescent="0.25">
      <c r="A156" s="96"/>
      <c r="B156" s="96"/>
      <c r="C156" s="96"/>
      <c r="D156" s="96"/>
      <c r="E156" s="96"/>
      <c r="F156" s="96"/>
    </row>
    <row r="157" spans="1:6" ht="22.8" x14ac:dyDescent="0.25">
      <c r="A157" s="96"/>
      <c r="B157" s="96"/>
      <c r="C157" s="96"/>
      <c r="D157" s="96"/>
      <c r="E157" s="96"/>
      <c r="F157" s="96"/>
    </row>
    <row r="158" spans="1:6" ht="22.8" x14ac:dyDescent="0.25">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350520</xdr:rowOff>
                  </from>
                  <to>
                    <xdr:col>3</xdr:col>
                    <xdr:colOff>1402080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2461260</xdr:colOff>
                    <xdr:row>16</xdr:row>
                    <xdr:rowOff>350520</xdr:rowOff>
                  </from>
                  <to>
                    <xdr:col>4</xdr:col>
                    <xdr:colOff>868680</xdr:colOff>
                    <xdr:row>18</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3.2" x14ac:dyDescent="0.25"/>
  <cols>
    <col min="2" max="2" width="26.109375" customWidth="1"/>
    <col min="3" max="3" width="32.44140625" customWidth="1"/>
    <col min="4" max="4" width="29.88671875" customWidth="1"/>
    <col min="5" max="5" width="40.109375" customWidth="1"/>
  </cols>
  <sheetData>
    <row r="2" spans="2:5" x14ac:dyDescent="0.25">
      <c r="B2" s="140" t="s">
        <v>267</v>
      </c>
    </row>
    <row r="3" spans="2:5" x14ac:dyDescent="0.25">
      <c r="B3" s="83" t="s">
        <v>268</v>
      </c>
    </row>
    <row r="4" spans="2:5" x14ac:dyDescent="0.25">
      <c r="B4" s="83" t="s">
        <v>117</v>
      </c>
    </row>
    <row r="5" spans="2:5" x14ac:dyDescent="0.25">
      <c r="B5" s="83" t="s">
        <v>269</v>
      </c>
    </row>
    <row r="6" spans="2:5" x14ac:dyDescent="0.25">
      <c r="B6" s="83" t="s">
        <v>270</v>
      </c>
    </row>
    <row r="9" spans="2:5" x14ac:dyDescent="0.25">
      <c r="B9" s="140" t="s">
        <v>271</v>
      </c>
      <c r="C9" s="140" t="s">
        <v>272</v>
      </c>
      <c r="D9" s="140" t="s">
        <v>273</v>
      </c>
      <c r="E9" s="140" t="s">
        <v>274</v>
      </c>
    </row>
    <row r="10" spans="2:5" x14ac:dyDescent="0.25">
      <c r="B10" s="141" t="s">
        <v>268</v>
      </c>
      <c r="C10" s="83" t="s">
        <v>275</v>
      </c>
      <c r="D10" s="83" t="s">
        <v>276</v>
      </c>
      <c r="E10" s="83" t="s">
        <v>277</v>
      </c>
    </row>
    <row r="11" spans="2:5" x14ac:dyDescent="0.25">
      <c r="B11" s="141" t="s">
        <v>117</v>
      </c>
      <c r="C11" s="83" t="s">
        <v>278</v>
      </c>
      <c r="D11" s="83" t="s">
        <v>279</v>
      </c>
      <c r="E11" s="83" t="s">
        <v>280</v>
      </c>
    </row>
    <row r="12" spans="2:5" x14ac:dyDescent="0.25">
      <c r="B12" s="141" t="s">
        <v>269</v>
      </c>
      <c r="C12" s="83" t="s">
        <v>281</v>
      </c>
      <c r="D12" s="83" t="s">
        <v>282</v>
      </c>
      <c r="E12" s="83" t="s">
        <v>283</v>
      </c>
    </row>
    <row r="13" spans="2:5" x14ac:dyDescent="0.25">
      <c r="B13" s="141" t="s">
        <v>270</v>
      </c>
      <c r="C13" s="83" t="s">
        <v>278</v>
      </c>
      <c r="D13" s="83" t="s">
        <v>284</v>
      </c>
      <c r="E13" s="83" t="s">
        <v>285</v>
      </c>
    </row>
    <row r="15" spans="2:5" ht="26.4" x14ac:dyDescent="0.25">
      <c r="B15" s="142" t="s">
        <v>286</v>
      </c>
      <c r="C15" s="140" t="s">
        <v>272</v>
      </c>
      <c r="D15" s="140" t="s">
        <v>273</v>
      </c>
      <c r="E15" s="140" t="s">
        <v>274</v>
      </c>
    </row>
    <row r="16" spans="2:5" x14ac:dyDescent="0.25">
      <c r="B16" s="141" t="s">
        <v>268</v>
      </c>
      <c r="C16" s="83" t="s">
        <v>287</v>
      </c>
      <c r="D16" s="83" t="s">
        <v>288</v>
      </c>
      <c r="E16" s="83" t="s">
        <v>289</v>
      </c>
    </row>
    <row r="17" spans="2:5" x14ac:dyDescent="0.25">
      <c r="B17" s="141" t="s">
        <v>117</v>
      </c>
      <c r="C17" s="83" t="s">
        <v>290</v>
      </c>
      <c r="D17" s="83" t="s">
        <v>291</v>
      </c>
      <c r="E17" s="83" t="s">
        <v>292</v>
      </c>
    </row>
    <row r="18" spans="2:5" x14ac:dyDescent="0.25">
      <c r="B18" s="141" t="s">
        <v>269</v>
      </c>
      <c r="C18" s="83" t="s">
        <v>290</v>
      </c>
      <c r="D18" s="83" t="s">
        <v>293</v>
      </c>
      <c r="E18" s="83" t="s">
        <v>294</v>
      </c>
    </row>
    <row r="19" spans="2:5" x14ac:dyDescent="0.25">
      <c r="B19" s="141" t="s">
        <v>270</v>
      </c>
      <c r="C19" s="83" t="s">
        <v>295</v>
      </c>
      <c r="D19" s="83" t="s">
        <v>296</v>
      </c>
      <c r="E19" s="83"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Props1.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2.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Alex Giles</cp:lastModifiedBy>
  <cp:revision/>
  <dcterms:created xsi:type="dcterms:W3CDTF">2019-12-17T10:05:05Z</dcterms:created>
  <dcterms:modified xsi:type="dcterms:W3CDTF">2024-10-31T17:26:35Z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