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cdenv.sharepoint.com/sites/Jobs24000-24300/Shared Documents/ACD24300/Private/PRI24372 Land west of Axis House, Bath Road, Heathrow/Drawings/ACD Drawings/"/>
    </mc:Choice>
  </mc:AlternateContent>
  <xr:revisionPtr revIDLastSave="245" documentId="14_{1EDE2D20-EBC2-4D23-A582-2F40A31EFA1C}" xr6:coauthVersionLast="47" xr6:coauthVersionMax="47" xr10:uidLastSave="{09CF1443-99C9-4357-BEDC-50C1EFC1C851}"/>
  <bookViews>
    <workbookView xWindow="-57720" yWindow="-120" windowWidth="29040" windowHeight="17640" xr2:uid="{00000000-000D-0000-FFFF-FFFF00000000}"/>
  </bookViews>
  <sheets>
    <sheet name="UGF worksheet " sheetId="3" r:id="rId1"/>
    <sheet name="Sheet1" sheetId="5" r:id="rId2"/>
    <sheet name="Guidelines" sheetId="2" r:id="rId3"/>
    <sheet name="Template" sheetId="4" r:id="rId4"/>
  </sheets>
  <definedNames>
    <definedName name="_xlnm.Print_Area" localSheetId="3">Template!$A$1:$G$25</definedName>
    <definedName name="_xlnm.Print_Area" localSheetId="0">'UGF worksheet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3" l="1"/>
  <c r="F82" i="3" s="1"/>
  <c r="E81" i="3"/>
  <c r="F81" i="3" s="1"/>
  <c r="E86" i="3"/>
  <c r="F86" i="3" s="1"/>
  <c r="E83" i="3"/>
  <c r="F83" i="3" s="1"/>
  <c r="C7" i="5"/>
  <c r="B8" i="5"/>
  <c r="B7" i="5"/>
  <c r="C4" i="5"/>
  <c r="B4" i="5"/>
  <c r="C2" i="5"/>
  <c r="E85" i="3"/>
  <c r="F88" i="3"/>
  <c r="F87" i="3"/>
  <c r="F85" i="3"/>
  <c r="E84" i="3"/>
  <c r="F84" i="3" s="1"/>
  <c r="E80" i="3"/>
  <c r="F80" i="3" s="1"/>
  <c r="E65" i="3"/>
  <c r="F65" i="3" s="1"/>
  <c r="E67" i="3"/>
  <c r="F67" i="3" s="1"/>
  <c r="F69" i="3"/>
  <c r="F68" i="3"/>
  <c r="E66" i="3"/>
  <c r="F66" i="3" s="1"/>
  <c r="F64" i="3"/>
  <c r="E64" i="3"/>
  <c r="E63" i="3"/>
  <c r="F63" i="3" s="1"/>
  <c r="E62" i="3"/>
  <c r="F62" i="3" s="1"/>
  <c r="E61" i="3"/>
  <c r="F61" i="3" s="1"/>
  <c r="E48" i="3"/>
  <c r="F48" i="3" s="1"/>
  <c r="E45" i="3"/>
  <c r="F45" i="3" s="1"/>
  <c r="E47" i="3"/>
  <c r="F47" i="3" s="1"/>
  <c r="E46" i="3"/>
  <c r="F46" i="3" s="1"/>
  <c r="E43" i="3"/>
  <c r="F43" i="3" s="1"/>
  <c r="E42" i="3"/>
  <c r="F42" i="3" s="1"/>
  <c r="F50" i="3"/>
  <c r="F49" i="3"/>
  <c r="E44" i="3"/>
  <c r="F44" i="3" s="1"/>
  <c r="E27" i="3"/>
  <c r="F27" i="3" s="1"/>
  <c r="F31" i="3"/>
  <c r="F30" i="3"/>
  <c r="F29" i="3"/>
  <c r="E28" i="3"/>
  <c r="F28" i="3" s="1"/>
  <c r="E26" i="3"/>
  <c r="F26" i="3" s="1"/>
  <c r="F25" i="3"/>
  <c r="E24" i="3"/>
  <c r="F24" i="3" s="1"/>
  <c r="F13" i="3"/>
  <c r="F12" i="3"/>
  <c r="F11" i="3"/>
  <c r="E10" i="3"/>
  <c r="F10" i="3" s="1"/>
  <c r="F9" i="3"/>
  <c r="E8" i="3"/>
  <c r="F8" i="3" s="1"/>
  <c r="F7" i="3"/>
  <c r="E6" i="3"/>
  <c r="F6" i="3" s="1"/>
  <c r="F89" i="3" l="1"/>
  <c r="F91" i="3" s="1"/>
  <c r="F70" i="3"/>
  <c r="F72" i="3" s="1"/>
  <c r="F51" i="3"/>
  <c r="F53" i="3" s="1"/>
  <c r="F32" i="3"/>
  <c r="F34" i="3" s="1"/>
  <c r="F14" i="3"/>
  <c r="F16" i="3" s="1"/>
  <c r="E21" i="4" l="1"/>
  <c r="E20" i="4"/>
  <c r="E19" i="4"/>
  <c r="E18" i="4"/>
  <c r="E17" i="4"/>
  <c r="E16" i="4"/>
  <c r="E15" i="4"/>
  <c r="E14" i="4"/>
  <c r="E13" i="4"/>
  <c r="E12" i="4"/>
  <c r="E11" i="4"/>
  <c r="E10" i="4"/>
  <c r="E9" i="4"/>
  <c r="E8" i="4"/>
  <c r="E7" i="4"/>
  <c r="E6" i="4"/>
  <c r="E22" i="4" s="1"/>
  <c r="E24" i="4" s="1"/>
</calcChain>
</file>

<file path=xl/sharedStrings.xml><?xml version="1.0" encoding="utf-8"?>
<sst xmlns="http://schemas.openxmlformats.org/spreadsheetml/2006/main" count="218" uniqueCount="86">
  <si>
    <t xml:space="preserve">Surface Cover Type </t>
  </si>
  <si>
    <t>Factor</t>
  </si>
  <si>
    <t>Semi-natural vegetation (e.g. trees, woodland, species-rich grassland) maintained or established on site.</t>
  </si>
  <si>
    <t>Wetland or open water (semi-natural; not chlorinated) maintained or established on site.</t>
  </si>
  <si>
    <t>Standard trees planted in pits with soil volumes less than two thirds of the projected canopy area of the mature tree.</t>
  </si>
  <si>
    <t>Amenity grassland (species-poor, regularly mown lawn).</t>
  </si>
  <si>
    <t>Water features (chlorinated) or unplanted detention basins.</t>
  </si>
  <si>
    <t>Sealed surfaces (e.g. concrete, asphalt, waterproofing, stone).</t>
  </si>
  <si>
    <t>Contribution</t>
  </si>
  <si>
    <t>Total contribution</t>
  </si>
  <si>
    <t>Urban Greening Factor Calculator</t>
  </si>
  <si>
    <t>Extensive green roof with substrate of minimum settled depth of 80mm (or 60mm beneath vegetation blanket) – meets the requirements of GRO Code 2014.</t>
  </si>
  <si>
    <t>Extensive green roof of sedum mat or other lightweight systems that do not meet GRO Code 2014.</t>
  </si>
  <si>
    <t>Notes</t>
  </si>
  <si>
    <t>Total site area (m²)</t>
  </si>
  <si>
    <t>Standard trees planted in connected tree pits with a minimum soil volume equivalent to at least two thirds of the projected canopy area of the mature tree.</t>
  </si>
  <si>
    <t>Flower-rich perennial planting.</t>
  </si>
  <si>
    <t>Rain gardens and other vegetated sustainable drainage elements.</t>
  </si>
  <si>
    <t>Hedges (line of mature shrubs one or two shrubs wide).</t>
  </si>
  <si>
    <t>Green wall –modular system or climbers rooted in soil.</t>
  </si>
  <si>
    <t>Groundcover planting.</t>
  </si>
  <si>
    <t>Permeable paving.</t>
  </si>
  <si>
    <t>Intensive green roof or vegetation over structure. Substrate minimum settled depth of 150mm.</t>
  </si>
  <si>
    <t xml:space="preserve">Urban Greening Factor </t>
  </si>
  <si>
    <t>Area (m²)</t>
  </si>
  <si>
    <t>Categorising and measuring surface-cover types</t>
  </si>
  <si>
    <t>Surface cover type</t>
  </si>
  <si>
    <t>Factor 1</t>
  </si>
  <si>
    <t>Notes/Guidelines</t>
  </si>
  <si>
    <t>How to measure</t>
  </si>
  <si>
    <t>Includes, rivers, streams, canals and other natural or semi-natural bodies of water.</t>
  </si>
  <si>
    <t>Measure in square metres.</t>
  </si>
  <si>
    <t>The minimum substrate depth should inform the factor applied to roofs designed to have a variable substrate depth.</t>
  </si>
  <si>
    <t>Measure in square metres.
Include total area of intensive green roof, including areas that are underneath PV cells, if proposed.</t>
  </si>
  <si>
    <t>Standard trees planted in connected tree pits with a minimum soil volume equivalent to at least two-thirds of the projected canopy area of the mature tree.</t>
  </si>
  <si>
    <t xml:space="preserve">Existing trees should be included where the trunk is on site. The entire canopy should be included in the UGF calculation, including any portion of the canopy that is beyond the site boundary. Where a tree canopy overhangs the site, but the trunk is off-site, the tree canopy should not be included in the UGF calculation.
With regard to the relationship between tree canopy and soil volume:
- Tree canopy should be measured in square metres
- Soil volume should be measured in cubic metres.
For example, to achieve a UGF of 0.8, a tree with a projected canopy (as shown on the landscape plan and not exceeding that published by the supplier nursery) of 50 square metres would require a soil volume of at least 33 cubic metres (two-thirds of 50 is 33).
Note that best-practice guidance concerning the useful depth of soil under trees should be taken into consideration.
</t>
  </si>
  <si>
    <t>Measure projected tree canopy in square metres. Projected tree canopy is to be measured as shown on the Landscape Masterplan drawing and should not exceed published maximum canopy area stated by supplier nursery.
Features underneath the tree canopy should also be calculated in their own right according to their own factor, e.g. where trees stand over amenity</t>
  </si>
  <si>
    <t>Includes all priority habitats listed on page 181 of the London Environment Strategy, and habitats of principal importance (Priority Habitats) listed in schedule 41 of the Natural Environment and Rural Communities Act (2006).
Newly created woodland is defined as a diverse mixture of tree species, where the intention is to develop a structurally diverse habitat with an understory and ground layer of vegetation. Groups of standard trees that would be maintained as such should be awarded a UGF of 0.8 or 0.6, depending on the relationship between canopy and soil volume, as set out below.
Species-rich grasslands/meadows should include a range of perennial flowers and grasses that will not be frequently cut.
Includes dense naturalistic, mixed-species shrub planting (e.g. edible shrub beds) and native scrub.
Includes trees that form part of areas of semi-natural vegetation e.g. within meadows or wetlands. Other retained trees should be included in the relevant Standard Trees category.</t>
  </si>
  <si>
    <t>The minimum substrate depth should inform the factor applied to roofs designed to have a variable substrate depth. Includes extensive ‘brown’ biodiverse green roofs with equivalent substrate depths.</t>
  </si>
  <si>
    <t>Measure in square metres.
Include total area of extensive green roof, including areas that are underneath PV cells, if proposed.</t>
  </si>
  <si>
    <t>All proposed forms of vegetation to be measured by area in square metres.
Existing and proposed woodland should be measured in square metres as the area to be retained or planted, and not by current or predicted canopy cover.</t>
  </si>
  <si>
    <t>Includes mixed ornamental herbaceous planting.
Where mixed planting is proposed in a bed – e.g. perennials, ground cover and shrubs – assign the whole planting bed to the dominant cover type.</t>
  </si>
  <si>
    <t>Where a sustainable drainage element is covered in a higher-scoring surface-cover type, e.g. a detention basin of flower-rich grassland, the higher factor should be used.</t>
  </si>
  <si>
    <t>Ornamental shrub beds, allotments and other areas set aside for food growing should also be assigned this factor score.</t>
  </si>
  <si>
    <t>Standard trees planted in pits with soil volumes less than two-thirds of the projected canopy area of the mature tree.</t>
  </si>
  <si>
    <t>Existing trees should be included where the trunk is on site. The entire canopy should be included in the UGF calculation, including any portion of the canopy that is beyond the site boundary. Where a tree canopy overhangs the site, but the trunk is off-site, the tree should not be included in the UGF calculation.
With regard to the relationship between tree canopy and soil volume:
•tree canopy should be measured in square metres
•soil volume should be measured in cubic metres
For example, to achieve a UGF of 0.6, a tree with a projected canopy, as shown on the landscape plan and not exceeding that published by the supplier nursery, of 50 square metres would require a soil volume 33 cubic metres or below (two-thirds of 50 is 33).
Note that best-practice guidance concerning the useful depth of soil under trees should be taken into consideration.</t>
  </si>
  <si>
    <t>Measure projected tree canopy in square metres. Projected tree canopy is to be measured as shown on the Landscape Masterplan drawing and should not exceed published maximum canopy area stated by supplier nursery.
Features underneath the tree canopy should also be calculated in their own right according to their own factor.</t>
  </si>
  <si>
    <t>Green wall – modular system or climbers rooted in soil.</t>
  </si>
  <si>
    <t xml:space="preserve">Proprietary green wall systems to be included.
Climbers are to be included where the design intent is to achieve the covering of a wall.
Fire safety guidance restricts the use of combustible materials that will limit the use of green walls where they form part of the external wall of a building.
</t>
  </si>
  <si>
    <t>Measure surface area on the vertical plane in square metres.
The total site area should not be increased to include the area of a green wall.</t>
  </si>
  <si>
    <t>N/A</t>
  </si>
  <si>
    <t>Measure in square metres.
Include total area of ground cover, including areas that are underneath tree canopies.</t>
  </si>
  <si>
    <t>Also includes species-poor grasslands that will be managed by infrequent cutting.</t>
  </si>
  <si>
    <t xml:space="preserve">Measure in square metres.
Include total area of amenity grassland, including areas that are underneath tree canopies.
</t>
  </si>
  <si>
    <t>Includes lightweight ‘brown’ biodiverse green roofs that do not meet the GRO code 2014.</t>
  </si>
  <si>
    <t>Permeable paving</t>
  </si>
  <si>
    <t>Blue roofs (water-storage tanks under a permeable but unvegetated roof deck) should be awarded the same factor score as permeable paving.</t>
  </si>
  <si>
    <t>Includes artificial grass</t>
  </si>
  <si>
    <t>London Environment Strategy
Priority habitats</t>
  </si>
  <si>
    <t>• acid grassland 
• chalk grassland 
• coastal and floodplain grazing marsh 
• fen, marsh and swamp
• heathland 
• lowland meadows 
• open mosaic habitats on previously developed land 
• orchards 
• reedbeds
• rivers and streams</t>
  </si>
  <si>
    <r>
      <rPr>
        <b/>
        <sz val="10"/>
        <color theme="1"/>
        <rFont val="Arial"/>
        <family val="2"/>
      </rPr>
      <t>Introduction</t>
    </r>
    <r>
      <rPr>
        <sz val="10"/>
        <color theme="1"/>
        <rFont val="Arial"/>
        <family val="2"/>
      </rPr>
      <t xml:space="preserve">
This calculator should be used in conjunction with London Plan Guidance 'Urban Greening Factor', 2021.
The Urban Greening Factor (UGF) is a tool that evaluates and quantifies the urban greening proposed in new developments. The UGF works by assigning a factor score to each surface cover type proposed in a planning application. Scores range from 1 for semi natural vegetation, through to 0 for impermeable sealed surfaces.
London plan requires all developments of 10 or more homes to meet relevant borough Urban greening Factor target scores or, where none exist, the interim score of 0.4 set out in the London Plan. or 0.3 for commercial developments.
</t>
    </r>
    <r>
      <rPr>
        <b/>
        <sz val="10"/>
        <color theme="1"/>
        <rFont val="Arial"/>
        <family val="2"/>
      </rPr>
      <t>Instructions</t>
    </r>
    <r>
      <rPr>
        <sz val="10"/>
        <color theme="1"/>
        <rFont val="Arial"/>
        <family val="2"/>
      </rPr>
      <t xml:space="preserve">
- Cells highlighted in green should be completed by the applicant;
- Green cover should be categorised in accordance with Appendix 1 of the UGF guidance;
- The notes column should be used to record any assumptions (e.g. how expected tree canopy has been calculated) and to set 
   out which features (e.g. the type of semi-natural habitat) have been included in the appropriate row;
- The calculation table should be copied to UGF drawing to be submitted for planning;	
- The UGF should always be calculated on the total site area, equivalent to the red line boundary;
- Adjacent areas of land under the ownership or management of the applicant but not subject to the planning application must    
   not be included; and
- Retained surface cover types should be included in the calculation. 
</t>
    </r>
  </si>
  <si>
    <t>Colour Code</t>
  </si>
  <si>
    <t>Include 5no standard trees along the eastern and southern areas.</t>
  </si>
  <si>
    <t xml:space="preserve">Include 3no standard trees (north-east corner), 5no half standard trees (container trees), and 5no conifer trees (south elevation). </t>
  </si>
  <si>
    <t>Green wall along the western elevation, approximately 3 meter high.</t>
  </si>
  <si>
    <t>Include planting beds along the eastern and southern elevations, and the coverage area of 22no. specimen shrubs (excluding grass specimens) as additional area. Average shrub coverage area of 1.2 sqm.</t>
  </si>
  <si>
    <t>Include car parking access surface and gravel areas along the south and west building elevations</t>
  </si>
  <si>
    <t>EXISTING LANDSCAPE SCHEME</t>
  </si>
  <si>
    <t>ITERATION 1 - GREEN WALL ALONG ENTIRE WESTERN ELEVATION</t>
  </si>
  <si>
    <t>ITERATION 2 - GREEN WALL ALONG WESTERN ELEVATION (PARTIALLY), MORE TREES, HEDGE AND ROOF TOP</t>
  </si>
  <si>
    <r>
      <t xml:space="preserve">Include </t>
    </r>
    <r>
      <rPr>
        <b/>
        <sz val="12"/>
        <color theme="1"/>
        <rFont val="Arial"/>
        <family val="2"/>
      </rPr>
      <t>10no</t>
    </r>
    <r>
      <rPr>
        <sz val="12"/>
        <color theme="1"/>
        <rFont val="Arial"/>
        <family val="2"/>
      </rPr>
      <t xml:space="preserve"> standard trees along the eastern and southern areas.</t>
    </r>
  </si>
  <si>
    <t>Green wall along the western elevation, approximately 3 meter high, with green wall up to the building top on the right handside pane of the western elevation</t>
  </si>
  <si>
    <t xml:space="preserve">Additional 800m2 of green roof </t>
  </si>
  <si>
    <t>Extensive green roof with substract of minimum settled depth of 80mm</t>
  </si>
  <si>
    <t xml:space="preserve">ITERATION 3 - GREEN WALL ALONG WESTERN ELEVATION (PARTIALLY), MORE TREES AND HEDGE, EXTENSIVE BIODIVERSE GREEN ROOF (MINIMUM 80MM SUBSTRACT) </t>
  </si>
  <si>
    <t xml:space="preserve">ITERATION 4 - GREEN WALL ALONG WESTERN ELEVATION (LOW WALL), MORE TREES AND HEDGE, EXTENSIVE BIODIVERSE GREEN ROOF (MINIMUM 80MM SUBSTRACT) </t>
  </si>
  <si>
    <t>Total trees</t>
  </si>
  <si>
    <t>Total groundcover shrubs</t>
  </si>
  <si>
    <t>Total specimen shrubs</t>
  </si>
  <si>
    <t>Total grasses</t>
  </si>
  <si>
    <t>Total climbers</t>
  </si>
  <si>
    <t>Berry bearing trees</t>
  </si>
  <si>
    <t>Berry bearing</t>
  </si>
  <si>
    <t>Includes 130 sqm of lower roof and 370 sqm of upper roof</t>
  </si>
  <si>
    <t>50% of yellow area to be flower-rich perennial planting and 50% groundcover planting</t>
  </si>
  <si>
    <t>50% of yellow area to be flower-rich perennial planting and 50% groundcover planting. Includes the coverage area of 22no. specimen shrubs (excluding grass specimens) as additional area. Average shrub coverage area of 1.2 sqm.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</si>
</sst>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2"/>
      <color theme="1"/>
      <name val="Arial"/>
      <family val="2"/>
    </font>
    <font>
      <b/>
      <sz val="12"/>
      <color theme="1"/>
      <name val="Arial"/>
      <family val="2"/>
    </font>
    <font>
      <b/>
      <sz val="10"/>
      <color theme="1"/>
      <name val="Arial"/>
      <family val="2"/>
    </font>
    <font>
      <sz val="10"/>
      <color theme="1"/>
      <name val="Arial"/>
      <family val="2"/>
    </font>
    <font>
      <sz val="11"/>
      <color theme="1"/>
      <name val="Arial"/>
      <family val="2"/>
    </font>
    <font>
      <sz val="16"/>
      <color theme="0"/>
      <name val="Arial"/>
      <family val="2"/>
    </font>
    <font>
      <sz val="12"/>
      <color theme="0"/>
      <name val="Arial"/>
      <family val="2"/>
    </font>
    <font>
      <sz val="11"/>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rgb="FF0099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CC3399"/>
        <bgColor indexed="64"/>
      </patternFill>
    </fill>
    <fill>
      <patternFill patternType="solid">
        <fgColor rgb="FFFF0000"/>
        <bgColor indexed="64"/>
      </patternFill>
    </fill>
    <fill>
      <patternFill patternType="solid">
        <fgColor rgb="FFFFCCFF"/>
        <bgColor indexed="64"/>
      </patternFill>
    </fill>
    <fill>
      <patternFill patternType="solid">
        <fgColor theme="0" tint="-0.34998626667073579"/>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2">
    <xf numFmtId="0" fontId="0" fillId="0" borderId="0"/>
    <xf numFmtId="9" fontId="8" fillId="0" borderId="0" applyFont="0" applyFill="0" applyBorder="0" applyAlignment="0" applyProtection="0"/>
  </cellStyleXfs>
  <cellXfs count="90">
    <xf numFmtId="0" fontId="0" fillId="0" borderId="0" xfId="0"/>
    <xf numFmtId="0" fontId="1" fillId="0" borderId="9" xfId="0" applyFont="1" applyBorder="1" applyAlignment="1" applyProtection="1">
      <alignment horizontal="left" vertical="top" wrapText="1"/>
      <protection locked="0"/>
    </xf>
    <xf numFmtId="0" fontId="1" fillId="0" borderId="1" xfId="0" applyFont="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1" fillId="0" borderId="10" xfId="0" applyFont="1" applyBorder="1" applyProtection="1">
      <protection locked="0"/>
    </xf>
    <xf numFmtId="0" fontId="1" fillId="0" borderId="11" xfId="0" applyFont="1" applyBorder="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1" fillId="6" borderId="2" xfId="0"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2" fillId="3" borderId="12" xfId="0" applyFont="1" applyFill="1" applyBorder="1" applyAlignment="1" applyProtection="1">
      <alignment horizontal="left" vertical="top" wrapText="1"/>
      <protection locked="0"/>
    </xf>
    <xf numFmtId="0" fontId="1" fillId="3" borderId="13" xfId="0" applyFont="1" applyFill="1" applyBorder="1" applyAlignment="1">
      <alignment vertical="center"/>
    </xf>
    <xf numFmtId="0" fontId="2" fillId="3" borderId="17" xfId="0" applyFont="1" applyFill="1" applyBorder="1" applyAlignment="1">
      <alignment horizontal="center" vertical="center"/>
    </xf>
    <xf numFmtId="0" fontId="1" fillId="3" borderId="16" xfId="0" applyFont="1" applyFill="1" applyBorder="1"/>
    <xf numFmtId="0" fontId="2" fillId="5" borderId="12" xfId="0" applyFont="1" applyFill="1" applyBorder="1" applyAlignment="1" applyProtection="1">
      <alignment horizontal="left" vertical="top" wrapText="1"/>
      <protection locked="0"/>
    </xf>
    <xf numFmtId="0" fontId="1" fillId="5" borderId="13" xfId="0" applyFont="1" applyFill="1" applyBorder="1" applyAlignment="1">
      <alignment vertical="center"/>
    </xf>
    <xf numFmtId="0" fontId="1" fillId="0" borderId="0" xfId="0" applyFont="1" applyProtection="1">
      <protection locked="0"/>
    </xf>
    <xf numFmtId="0" fontId="1" fillId="0" borderId="0" xfId="0" applyFont="1"/>
    <xf numFmtId="0" fontId="2" fillId="3" borderId="9"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2" fillId="4" borderId="5" xfId="0" applyFont="1" applyFill="1" applyBorder="1" applyProtection="1">
      <protection locked="0"/>
    </xf>
    <xf numFmtId="0" fontId="1" fillId="5" borderId="0" xfId="0" applyFont="1" applyFill="1"/>
    <xf numFmtId="0" fontId="5" fillId="0" borderId="0" xfId="0" applyFont="1"/>
    <xf numFmtId="0" fontId="5" fillId="0" borderId="0" xfId="0" applyFont="1" applyAlignment="1">
      <alignment vertical="top" wrapText="1"/>
    </xf>
    <xf numFmtId="0" fontId="5" fillId="0" borderId="0" xfId="0" applyFont="1" applyAlignment="1">
      <alignment horizontal="center" vertical="top"/>
    </xf>
    <xf numFmtId="0" fontId="5" fillId="0" borderId="0" xfId="0" applyFont="1" applyAlignment="1">
      <alignment horizontal="left" vertical="top" wrapText="1"/>
    </xf>
    <xf numFmtId="0" fontId="7" fillId="7" borderId="1" xfId="0" applyFont="1" applyFill="1" applyBorder="1" applyAlignment="1">
      <alignment vertical="top" wrapText="1"/>
    </xf>
    <xf numFmtId="0" fontId="7" fillId="7" borderId="1" xfId="0" applyFont="1" applyFill="1" applyBorder="1" applyAlignment="1">
      <alignment horizontal="center" vertical="top" wrapText="1"/>
    </xf>
    <xf numFmtId="0" fontId="0" fillId="0" borderId="0" xfId="0" applyAlignment="1">
      <alignment vertical="top" wrapText="1"/>
    </xf>
    <xf numFmtId="0" fontId="2" fillId="3" borderId="26" xfId="0" applyFont="1" applyFill="1" applyBorder="1" applyAlignment="1" applyProtection="1">
      <alignment horizontal="center" vertical="center" wrapText="1"/>
      <protection locked="0"/>
    </xf>
    <xf numFmtId="0" fontId="1" fillId="8" borderId="9" xfId="0" applyFont="1" applyFill="1" applyBorder="1"/>
    <xf numFmtId="0" fontId="1" fillId="0" borderId="20" xfId="0" applyFont="1" applyBorder="1" applyAlignment="1" applyProtection="1">
      <alignment horizontal="left" vertical="top" wrapText="1"/>
      <protection locked="0"/>
    </xf>
    <xf numFmtId="164" fontId="1" fillId="0" borderId="1" xfId="0" applyNumberFormat="1" applyFont="1" applyBorder="1" applyAlignment="1" applyProtection="1">
      <alignment horizontal="center" vertical="center"/>
      <protection locked="0"/>
    </xf>
    <xf numFmtId="164" fontId="1" fillId="6" borderId="1" xfId="0" applyNumberFormat="1" applyFont="1" applyFill="1" applyBorder="1" applyAlignment="1" applyProtection="1">
      <alignment horizontal="center" vertical="center"/>
      <protection locked="0"/>
    </xf>
    <xf numFmtId="164" fontId="1" fillId="0" borderId="1" xfId="0" applyNumberFormat="1" applyFont="1" applyBorder="1" applyAlignment="1">
      <alignment horizontal="center" vertical="center"/>
    </xf>
    <xf numFmtId="164" fontId="1" fillId="0" borderId="10" xfId="0" applyNumberFormat="1" applyFont="1" applyBorder="1" applyAlignment="1" applyProtection="1">
      <alignment vertical="center" wrapText="1"/>
      <protection locked="0"/>
    </xf>
    <xf numFmtId="0" fontId="1" fillId="7" borderId="9" xfId="0" applyFont="1" applyFill="1" applyBorder="1"/>
    <xf numFmtId="164" fontId="1" fillId="0" borderId="10" xfId="0" applyNumberFormat="1" applyFont="1" applyBorder="1" applyAlignment="1" applyProtection="1">
      <alignment vertical="center"/>
      <protection locked="0"/>
    </xf>
    <xf numFmtId="0" fontId="1" fillId="9" borderId="9" xfId="0" applyFont="1" applyFill="1" applyBorder="1"/>
    <xf numFmtId="0" fontId="1" fillId="10" borderId="9" xfId="0" applyFont="1" applyFill="1" applyBorder="1"/>
    <xf numFmtId="0" fontId="1" fillId="4" borderId="9" xfId="0" applyFont="1" applyFill="1" applyBorder="1"/>
    <xf numFmtId="0" fontId="1" fillId="11" borderId="9" xfId="0" applyFont="1" applyFill="1" applyBorder="1"/>
    <xf numFmtId="0" fontId="1" fillId="12" borderId="9" xfId="0" applyFont="1" applyFill="1" applyBorder="1"/>
    <xf numFmtId="0" fontId="1" fillId="13" borderId="9" xfId="0" applyFont="1" applyFill="1" applyBorder="1"/>
    <xf numFmtId="0" fontId="1" fillId="0" borderId="27" xfId="0" applyFont="1" applyBorder="1" applyAlignment="1" applyProtection="1">
      <alignment horizontal="left" vertical="top" wrapText="1"/>
      <protection locked="0"/>
    </xf>
    <xf numFmtId="164" fontId="1" fillId="0" borderId="2" xfId="0" applyNumberFormat="1" applyFont="1" applyBorder="1" applyAlignment="1" applyProtection="1">
      <alignment horizontal="center" vertical="center"/>
      <protection locked="0"/>
    </xf>
    <xf numFmtId="164" fontId="1" fillId="6" borderId="2" xfId="0" applyNumberFormat="1" applyFont="1" applyFill="1" applyBorder="1" applyAlignment="1" applyProtection="1">
      <alignment horizontal="center" vertical="center"/>
      <protection locked="0"/>
    </xf>
    <xf numFmtId="164" fontId="1" fillId="0" borderId="2" xfId="0" applyNumberFormat="1" applyFont="1" applyBorder="1" applyAlignment="1">
      <alignment horizontal="center" vertical="center"/>
    </xf>
    <xf numFmtId="0" fontId="2" fillId="3" borderId="13" xfId="0" applyFont="1" applyFill="1" applyBorder="1" applyAlignment="1" applyProtection="1">
      <alignment horizontal="left" vertical="top" wrapText="1"/>
      <protection locked="0"/>
    </xf>
    <xf numFmtId="164" fontId="1" fillId="3" borderId="13" xfId="0" applyNumberFormat="1" applyFont="1" applyFill="1" applyBorder="1" applyAlignment="1">
      <alignment vertical="center"/>
    </xf>
    <xf numFmtId="164" fontId="2" fillId="3" borderId="17" xfId="0" applyNumberFormat="1" applyFont="1" applyFill="1" applyBorder="1" applyAlignment="1">
      <alignment horizontal="center" vertical="center"/>
    </xf>
    <xf numFmtId="164" fontId="1" fillId="3" borderId="16" xfId="0" applyNumberFormat="1" applyFont="1" applyFill="1" applyBorder="1"/>
    <xf numFmtId="0" fontId="2" fillId="5" borderId="13" xfId="0" applyFont="1" applyFill="1" applyBorder="1" applyAlignment="1" applyProtection="1">
      <alignment horizontal="left" vertical="top" wrapText="1"/>
      <protection locked="0"/>
    </xf>
    <xf numFmtId="164" fontId="1" fillId="5" borderId="13" xfId="0" applyNumberFormat="1" applyFont="1" applyFill="1" applyBorder="1" applyAlignment="1">
      <alignment vertical="center"/>
    </xf>
    <xf numFmtId="0" fontId="2" fillId="14" borderId="0" xfId="0" applyFont="1" applyFill="1"/>
    <xf numFmtId="0" fontId="1" fillId="14" borderId="0" xfId="0" applyFont="1" applyFill="1"/>
    <xf numFmtId="0" fontId="1" fillId="0" borderId="28" xfId="0" applyFont="1" applyBorder="1"/>
    <xf numFmtId="0" fontId="1" fillId="0" borderId="29" xfId="0" applyFont="1" applyBorder="1"/>
    <xf numFmtId="0" fontId="1" fillId="0" borderId="9" xfId="0" applyFont="1" applyBorder="1"/>
    <xf numFmtId="9" fontId="0" fillId="0" borderId="0" xfId="1" applyFont="1"/>
    <xf numFmtId="0" fontId="1" fillId="0" borderId="10" xfId="0" applyFont="1" applyBorder="1" applyAlignment="1" applyProtection="1">
      <alignment vertical="center" wrapText="1"/>
      <protection locked="0"/>
    </xf>
    <xf numFmtId="164" fontId="1" fillId="6" borderId="1" xfId="0" applyNumberFormat="1" applyFont="1" applyFill="1" applyBorder="1" applyAlignment="1">
      <alignment horizontal="center" vertical="center"/>
    </xf>
    <xf numFmtId="0" fontId="1" fillId="6" borderId="1" xfId="0" applyFont="1" applyFill="1" applyBorder="1" applyAlignment="1">
      <alignment horizontal="center" vertical="center"/>
    </xf>
    <xf numFmtId="164" fontId="1" fillId="6" borderId="3" xfId="0" applyNumberFormat="1" applyFont="1" applyFill="1" applyBorder="1" applyAlignment="1" applyProtection="1">
      <alignment horizontal="center" vertical="center"/>
      <protection locked="0"/>
    </xf>
    <xf numFmtId="164" fontId="1" fillId="6" borderId="5" xfId="0" applyNumberFormat="1" applyFont="1" applyFill="1" applyBorder="1" applyAlignment="1" applyProtection="1">
      <alignment horizontal="center" vertical="center"/>
      <protection locked="0"/>
    </xf>
    <xf numFmtId="2" fontId="2" fillId="4" borderId="3" xfId="0" applyNumberFormat="1" applyFont="1" applyFill="1" applyBorder="1" applyAlignment="1">
      <alignment horizontal="center"/>
    </xf>
    <xf numFmtId="2" fontId="2" fillId="4" borderId="5" xfId="0" applyNumberFormat="1" applyFont="1" applyFill="1" applyBorder="1" applyAlignment="1">
      <alignment horizontal="center"/>
    </xf>
    <xf numFmtId="0" fontId="1" fillId="0" borderId="21" xfId="0" applyFont="1" applyBorder="1" applyAlignment="1">
      <alignment horizontal="center" wrapText="1"/>
    </xf>
    <xf numFmtId="0" fontId="1" fillId="0" borderId="25" xfId="0" applyFont="1" applyBorder="1" applyAlignment="1">
      <alignment horizontal="center" wrapText="1"/>
    </xf>
    <xf numFmtId="0" fontId="2" fillId="2" borderId="22" xfId="0" applyFont="1" applyFill="1" applyBorder="1" applyAlignment="1" applyProtection="1">
      <alignment horizontal="center"/>
      <protection locked="0"/>
    </xf>
    <xf numFmtId="0" fontId="2" fillId="2" borderId="23" xfId="0" applyFont="1" applyFill="1" applyBorder="1" applyAlignment="1" applyProtection="1">
      <alignment horizontal="center"/>
      <protection locked="0"/>
    </xf>
    <xf numFmtId="0" fontId="2" fillId="2" borderId="24" xfId="0" applyFont="1" applyFill="1" applyBorder="1" applyAlignment="1" applyProtection="1">
      <alignment horizontal="center"/>
      <protection locked="0"/>
    </xf>
    <xf numFmtId="0" fontId="1" fillId="0" borderId="11"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6" fillId="7" borderId="18" xfId="0" applyFont="1" applyFill="1" applyBorder="1"/>
    <xf numFmtId="0" fontId="0" fillId="0" borderId="19" xfId="0" applyBorder="1"/>
    <xf numFmtId="0" fontId="0" fillId="0" borderId="20" xfId="0" applyBorder="1"/>
    <xf numFmtId="0" fontId="4"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1" fillId="6" borderId="3"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xf numFmtId="0" fontId="2" fillId="4" borderId="3" xfId="0" applyFont="1" applyFill="1" applyBorder="1" applyAlignment="1">
      <alignment horizontal="center"/>
    </xf>
    <xf numFmtId="0" fontId="2" fillId="4" borderId="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58D6-A15D-40FD-B38E-2F5688089DB0}">
  <dimension ref="B2:G92"/>
  <sheetViews>
    <sheetView tabSelected="1" zoomScale="82" zoomScaleNormal="82" workbookViewId="0">
      <selection activeCell="E65" sqref="E65"/>
    </sheetView>
  </sheetViews>
  <sheetFormatPr defaultColWidth="9.109375" defaultRowHeight="15" x14ac:dyDescent="0.25"/>
  <cols>
    <col min="1" max="1" width="9.109375" style="17"/>
    <col min="2" max="2" width="17.6640625" style="17" customWidth="1"/>
    <col min="3" max="3" width="70.5546875" style="17" customWidth="1"/>
    <col min="4" max="4" width="10.6640625" style="17" customWidth="1"/>
    <col min="5" max="5" width="15.44140625" style="17" customWidth="1"/>
    <col min="6" max="6" width="14.44140625" style="17" customWidth="1"/>
    <col min="7" max="7" width="38.21875" style="17" customWidth="1"/>
    <col min="8" max="16384" width="9.109375" style="17"/>
  </cols>
  <sheetData>
    <row r="2" spans="2:7" ht="15.6" x14ac:dyDescent="0.3">
      <c r="B2" s="57" t="s">
        <v>67</v>
      </c>
      <c r="C2" s="58"/>
    </row>
    <row r="3" spans="2:7" ht="15.6" thickBot="1" x14ac:dyDescent="0.3"/>
    <row r="4" spans="2:7" ht="16.2" thickTop="1" x14ac:dyDescent="0.3">
      <c r="B4" s="70" t="s">
        <v>61</v>
      </c>
      <c r="C4" s="72" t="s">
        <v>10</v>
      </c>
      <c r="D4" s="73"/>
      <c r="E4" s="73"/>
      <c r="F4" s="73"/>
      <c r="G4" s="74"/>
    </row>
    <row r="5" spans="2:7" ht="15.6" x14ac:dyDescent="0.25">
      <c r="B5" s="71"/>
      <c r="C5" s="32" t="s">
        <v>0</v>
      </c>
      <c r="D5" s="19" t="s">
        <v>1</v>
      </c>
      <c r="E5" s="19" t="s">
        <v>24</v>
      </c>
      <c r="F5" s="19" t="s">
        <v>8</v>
      </c>
      <c r="G5" s="20" t="s">
        <v>13</v>
      </c>
    </row>
    <row r="6" spans="2:7" ht="72.599999999999994" customHeight="1" x14ac:dyDescent="0.25">
      <c r="B6" s="33"/>
      <c r="C6" s="34" t="s">
        <v>15</v>
      </c>
      <c r="D6" s="35">
        <v>0.8</v>
      </c>
      <c r="E6" s="36">
        <f>5*13</f>
        <v>65</v>
      </c>
      <c r="F6" s="37">
        <f t="shared" ref="F6:F13" si="0">D6*E6</f>
        <v>52</v>
      </c>
      <c r="G6" s="38" t="s">
        <v>62</v>
      </c>
    </row>
    <row r="7" spans="2:7" ht="60" customHeight="1" x14ac:dyDescent="0.25">
      <c r="B7" s="39"/>
      <c r="C7" s="34" t="s">
        <v>18</v>
      </c>
      <c r="D7" s="35">
        <v>0.6</v>
      </c>
      <c r="E7" s="36">
        <v>38.6</v>
      </c>
      <c r="F7" s="37">
        <f t="shared" si="0"/>
        <v>23.16</v>
      </c>
      <c r="G7" s="40"/>
    </row>
    <row r="8" spans="2:7" ht="73.2" customHeight="1" x14ac:dyDescent="0.25">
      <c r="B8" s="41"/>
      <c r="C8" s="34" t="s">
        <v>4</v>
      </c>
      <c r="D8" s="35">
        <v>0.6</v>
      </c>
      <c r="E8" s="36">
        <f>3*13+5*4+5*3</f>
        <v>74</v>
      </c>
      <c r="F8" s="37">
        <f t="shared" si="0"/>
        <v>44.4</v>
      </c>
      <c r="G8" s="38" t="s">
        <v>63</v>
      </c>
    </row>
    <row r="9" spans="2:7" ht="63.6" customHeight="1" x14ac:dyDescent="0.25">
      <c r="B9" s="42"/>
      <c r="C9" s="34" t="s">
        <v>19</v>
      </c>
      <c r="D9" s="35">
        <v>0.6</v>
      </c>
      <c r="E9" s="36">
        <v>99.2</v>
      </c>
      <c r="F9" s="37">
        <f t="shared" si="0"/>
        <v>59.519999999999996</v>
      </c>
      <c r="G9" s="38" t="s">
        <v>64</v>
      </c>
    </row>
    <row r="10" spans="2:7" ht="120" customHeight="1" x14ac:dyDescent="0.25">
      <c r="B10" s="43"/>
      <c r="C10" s="34" t="s">
        <v>20</v>
      </c>
      <c r="D10" s="35">
        <v>0.5</v>
      </c>
      <c r="E10" s="36">
        <f>182+22*1.2</f>
        <v>208.4</v>
      </c>
      <c r="F10" s="37">
        <f t="shared" si="0"/>
        <v>104.2</v>
      </c>
      <c r="G10" s="38" t="s">
        <v>65</v>
      </c>
    </row>
    <row r="11" spans="2:7" ht="71.400000000000006" customHeight="1" x14ac:dyDescent="0.25">
      <c r="B11" s="44"/>
      <c r="C11" s="34" t="s">
        <v>12</v>
      </c>
      <c r="D11" s="35">
        <v>0.3</v>
      </c>
      <c r="E11" s="36">
        <v>130</v>
      </c>
      <c r="F11" s="37">
        <f t="shared" si="0"/>
        <v>39</v>
      </c>
      <c r="G11" s="40"/>
    </row>
    <row r="12" spans="2:7" ht="77.400000000000006" customHeight="1" x14ac:dyDescent="0.25">
      <c r="B12" s="45"/>
      <c r="C12" s="34" t="s">
        <v>21</v>
      </c>
      <c r="D12" s="35">
        <v>0.1</v>
      </c>
      <c r="E12" s="36">
        <v>196</v>
      </c>
      <c r="F12" s="37">
        <f t="shared" si="0"/>
        <v>19.600000000000001</v>
      </c>
      <c r="G12" s="38" t="s">
        <v>66</v>
      </c>
    </row>
    <row r="13" spans="2:7" ht="61.8" customHeight="1" thickBot="1" x14ac:dyDescent="0.3">
      <c r="B13" s="46"/>
      <c r="C13" s="47" t="s">
        <v>7</v>
      </c>
      <c r="D13" s="48">
        <v>0</v>
      </c>
      <c r="E13" s="49">
        <v>1287</v>
      </c>
      <c r="F13" s="50">
        <f t="shared" si="0"/>
        <v>0</v>
      </c>
      <c r="G13" s="40"/>
    </row>
    <row r="14" spans="2:7" ht="36.6" customHeight="1" thickTop="1" thickBot="1" x14ac:dyDescent="0.3">
      <c r="B14" s="75"/>
      <c r="C14" s="51" t="s">
        <v>9</v>
      </c>
      <c r="D14" s="52"/>
      <c r="E14" s="52"/>
      <c r="F14" s="53">
        <f>SUM(F6:F13)</f>
        <v>341.88</v>
      </c>
      <c r="G14" s="54"/>
    </row>
    <row r="15" spans="2:7" ht="16.8" thickTop="1" thickBot="1" x14ac:dyDescent="0.3">
      <c r="B15" s="76"/>
      <c r="C15" s="55" t="s">
        <v>14</v>
      </c>
      <c r="D15" s="56"/>
      <c r="E15" s="56"/>
      <c r="F15" s="66">
        <v>1842</v>
      </c>
      <c r="G15" s="67"/>
    </row>
    <row r="16" spans="2:7" ht="26.4" customHeight="1" thickTop="1" thickBot="1" x14ac:dyDescent="0.35">
      <c r="B16" s="77"/>
      <c r="C16" s="22" t="s">
        <v>23</v>
      </c>
      <c r="D16" s="22"/>
      <c r="E16" s="23"/>
      <c r="F16" s="68">
        <f>IFERROR(F14/F15,0)</f>
        <v>0.18560260586319219</v>
      </c>
      <c r="G16" s="69"/>
    </row>
    <row r="17" spans="2:7" ht="15.6" thickTop="1" x14ac:dyDescent="0.25"/>
    <row r="20" spans="2:7" ht="16.8" customHeight="1" x14ac:dyDescent="0.3">
      <c r="B20" s="57" t="s">
        <v>68</v>
      </c>
      <c r="C20" s="58"/>
    </row>
    <row r="21" spans="2:7" ht="15.6" thickBot="1" x14ac:dyDescent="0.3"/>
    <row r="22" spans="2:7" ht="16.2" thickTop="1" x14ac:dyDescent="0.3">
      <c r="B22" s="70" t="s">
        <v>61</v>
      </c>
      <c r="C22" s="72" t="s">
        <v>10</v>
      </c>
      <c r="D22" s="73"/>
      <c r="E22" s="73"/>
      <c r="F22" s="73"/>
      <c r="G22" s="74"/>
    </row>
    <row r="23" spans="2:7" ht="15.6" x14ac:dyDescent="0.25">
      <c r="B23" s="71"/>
      <c r="C23" s="32" t="s">
        <v>0</v>
      </c>
      <c r="D23" s="19" t="s">
        <v>1</v>
      </c>
      <c r="E23" s="19" t="s">
        <v>24</v>
      </c>
      <c r="F23" s="19" t="s">
        <v>8</v>
      </c>
      <c r="G23" s="20" t="s">
        <v>13</v>
      </c>
    </row>
    <row r="24" spans="2:7" ht="84.6" customHeight="1" x14ac:dyDescent="0.25">
      <c r="B24" s="33"/>
      <c r="C24" s="34" t="s">
        <v>15</v>
      </c>
      <c r="D24" s="35">
        <v>0.8</v>
      </c>
      <c r="E24" s="36">
        <f>5*13</f>
        <v>65</v>
      </c>
      <c r="F24" s="37">
        <f t="shared" ref="F24:F31" si="1">D24*E24</f>
        <v>52</v>
      </c>
      <c r="G24" s="38" t="s">
        <v>62</v>
      </c>
    </row>
    <row r="25" spans="2:7" ht="33.6" customHeight="1" x14ac:dyDescent="0.25">
      <c r="B25" s="39"/>
      <c r="C25" s="34" t="s">
        <v>18</v>
      </c>
      <c r="D25" s="35">
        <v>0.6</v>
      </c>
      <c r="E25" s="36">
        <v>38.6</v>
      </c>
      <c r="F25" s="37">
        <f t="shared" si="1"/>
        <v>23.16</v>
      </c>
      <c r="G25" s="40"/>
    </row>
    <row r="26" spans="2:7" ht="82.8" customHeight="1" x14ac:dyDescent="0.25">
      <c r="B26" s="41"/>
      <c r="C26" s="34" t="s">
        <v>4</v>
      </c>
      <c r="D26" s="35">
        <v>0.6</v>
      </c>
      <c r="E26" s="36">
        <f>3*13+5*4+5*3</f>
        <v>74</v>
      </c>
      <c r="F26" s="37">
        <f t="shared" si="1"/>
        <v>44.4</v>
      </c>
      <c r="G26" s="38" t="s">
        <v>63</v>
      </c>
    </row>
    <row r="27" spans="2:7" ht="54" customHeight="1" x14ac:dyDescent="0.25">
      <c r="B27" s="42"/>
      <c r="C27" s="34" t="s">
        <v>19</v>
      </c>
      <c r="D27" s="35">
        <v>0.6</v>
      </c>
      <c r="E27" s="36">
        <f>99.2+125+122+94+103</f>
        <v>543.20000000000005</v>
      </c>
      <c r="F27" s="37">
        <f t="shared" si="1"/>
        <v>325.92</v>
      </c>
      <c r="G27" s="38" t="s">
        <v>64</v>
      </c>
    </row>
    <row r="28" spans="2:7" ht="108.6" customHeight="1" x14ac:dyDescent="0.25">
      <c r="B28" s="43"/>
      <c r="C28" s="34" t="s">
        <v>20</v>
      </c>
      <c r="D28" s="35">
        <v>0.5</v>
      </c>
      <c r="E28" s="36">
        <f>182+22*1.2</f>
        <v>208.4</v>
      </c>
      <c r="F28" s="37">
        <f t="shared" si="1"/>
        <v>104.2</v>
      </c>
      <c r="G28" s="38" t="s">
        <v>65</v>
      </c>
    </row>
    <row r="29" spans="2:7" ht="30" x14ac:dyDescent="0.25">
      <c r="B29" s="44"/>
      <c r="C29" s="34" t="s">
        <v>12</v>
      </c>
      <c r="D29" s="35">
        <v>0.3</v>
      </c>
      <c r="E29" s="36">
        <v>130</v>
      </c>
      <c r="F29" s="37">
        <f t="shared" si="1"/>
        <v>39</v>
      </c>
      <c r="G29" s="40"/>
    </row>
    <row r="30" spans="2:7" ht="69" customHeight="1" x14ac:dyDescent="0.25">
      <c r="B30" s="45"/>
      <c r="C30" s="34" t="s">
        <v>21</v>
      </c>
      <c r="D30" s="35">
        <v>0.1</v>
      </c>
      <c r="E30" s="36">
        <v>196</v>
      </c>
      <c r="F30" s="37">
        <f t="shared" si="1"/>
        <v>19.600000000000001</v>
      </c>
      <c r="G30" s="38" t="s">
        <v>66</v>
      </c>
    </row>
    <row r="31" spans="2:7" ht="15.6" thickBot="1" x14ac:dyDescent="0.3">
      <c r="B31" s="46"/>
      <c r="C31" s="47" t="s">
        <v>7</v>
      </c>
      <c r="D31" s="48">
        <v>0</v>
      </c>
      <c r="E31" s="49">
        <v>1287</v>
      </c>
      <c r="F31" s="50">
        <f t="shared" si="1"/>
        <v>0</v>
      </c>
      <c r="G31" s="40"/>
    </row>
    <row r="32" spans="2:7" ht="30.6" customHeight="1" thickTop="1" thickBot="1" x14ac:dyDescent="0.3">
      <c r="B32" s="75"/>
      <c r="C32" s="51" t="s">
        <v>9</v>
      </c>
      <c r="D32" s="52"/>
      <c r="E32" s="52"/>
      <c r="F32" s="53">
        <f>SUM(F24:F31)</f>
        <v>608.28000000000009</v>
      </c>
      <c r="G32" s="54"/>
    </row>
    <row r="33" spans="2:7" ht="29.4" customHeight="1" thickTop="1" thickBot="1" x14ac:dyDescent="0.3">
      <c r="B33" s="76"/>
      <c r="C33" s="55" t="s">
        <v>14</v>
      </c>
      <c r="D33" s="56"/>
      <c r="E33" s="56"/>
      <c r="F33" s="66">
        <v>1842</v>
      </c>
      <c r="G33" s="67"/>
    </row>
    <row r="34" spans="2:7" ht="31.8" customHeight="1" thickTop="1" thickBot="1" x14ac:dyDescent="0.35">
      <c r="B34" s="77"/>
      <c r="C34" s="22" t="s">
        <v>23</v>
      </c>
      <c r="D34" s="22"/>
      <c r="E34" s="23"/>
      <c r="F34" s="68">
        <f>IFERROR(F32/F33,0)</f>
        <v>0.33022801302931598</v>
      </c>
      <c r="G34" s="69"/>
    </row>
    <row r="35" spans="2:7" ht="15.6" thickTop="1" x14ac:dyDescent="0.25"/>
    <row r="38" spans="2:7" ht="15.6" x14ac:dyDescent="0.3">
      <c r="B38" s="57" t="s">
        <v>69</v>
      </c>
      <c r="C38" s="58"/>
    </row>
    <row r="39" spans="2:7" ht="15.6" thickBot="1" x14ac:dyDescent="0.3"/>
    <row r="40" spans="2:7" ht="16.2" thickTop="1" x14ac:dyDescent="0.3">
      <c r="B40" s="70" t="s">
        <v>61</v>
      </c>
      <c r="C40" s="72" t="s">
        <v>10</v>
      </c>
      <c r="D40" s="73"/>
      <c r="E40" s="73"/>
      <c r="F40" s="73"/>
      <c r="G40" s="74"/>
    </row>
    <row r="41" spans="2:7" ht="15.6" x14ac:dyDescent="0.25">
      <c r="B41" s="71"/>
      <c r="C41" s="32" t="s">
        <v>0</v>
      </c>
      <c r="D41" s="19" t="s">
        <v>1</v>
      </c>
      <c r="E41" s="19" t="s">
        <v>24</v>
      </c>
      <c r="F41" s="19" t="s">
        <v>8</v>
      </c>
      <c r="G41" s="20" t="s">
        <v>13</v>
      </c>
    </row>
    <row r="42" spans="2:7" ht="80.400000000000006" customHeight="1" x14ac:dyDescent="0.25">
      <c r="B42" s="33"/>
      <c r="C42" s="34" t="s">
        <v>15</v>
      </c>
      <c r="D42" s="35">
        <v>0.8</v>
      </c>
      <c r="E42" s="36">
        <f>10*13</f>
        <v>130</v>
      </c>
      <c r="F42" s="37">
        <f t="shared" ref="F42:F45" si="2">D42*E42</f>
        <v>104</v>
      </c>
      <c r="G42" s="38" t="s">
        <v>70</v>
      </c>
    </row>
    <row r="43" spans="2:7" ht="33.6" customHeight="1" x14ac:dyDescent="0.25">
      <c r="B43" s="39"/>
      <c r="C43" s="34" t="s">
        <v>18</v>
      </c>
      <c r="D43" s="35">
        <v>0.6</v>
      </c>
      <c r="E43" s="36">
        <f>38.6+22.5</f>
        <v>61.1</v>
      </c>
      <c r="F43" s="37">
        <f t="shared" si="2"/>
        <v>36.659999999999997</v>
      </c>
      <c r="G43" s="40"/>
    </row>
    <row r="44" spans="2:7" ht="86.4" customHeight="1" x14ac:dyDescent="0.25">
      <c r="B44" s="41"/>
      <c r="C44" s="34" t="s">
        <v>4</v>
      </c>
      <c r="D44" s="35">
        <v>0.6</v>
      </c>
      <c r="E44" s="36">
        <f>3*13+5*4+5*3</f>
        <v>74</v>
      </c>
      <c r="F44" s="37">
        <f t="shared" si="2"/>
        <v>44.4</v>
      </c>
      <c r="G44" s="38" t="s">
        <v>63</v>
      </c>
    </row>
    <row r="45" spans="2:7" ht="69.599999999999994" customHeight="1" x14ac:dyDescent="0.25">
      <c r="B45" s="61"/>
      <c r="C45" s="34" t="s">
        <v>16</v>
      </c>
      <c r="D45" s="2">
        <v>0.7</v>
      </c>
      <c r="E45" s="3">
        <f>182/2</f>
        <v>91</v>
      </c>
      <c r="F45" s="4">
        <f t="shared" si="2"/>
        <v>63.699999999999996</v>
      </c>
      <c r="G45" s="5"/>
    </row>
    <row r="46" spans="2:7" ht="107.4" customHeight="1" x14ac:dyDescent="0.25">
      <c r="B46" s="42"/>
      <c r="C46" s="34" t="s">
        <v>19</v>
      </c>
      <c r="D46" s="35">
        <v>0.6</v>
      </c>
      <c r="E46" s="36">
        <f>99.2+125</f>
        <v>224.2</v>
      </c>
      <c r="F46" s="37">
        <f>D46*E46</f>
        <v>134.51999999999998</v>
      </c>
      <c r="G46" s="38" t="s">
        <v>71</v>
      </c>
    </row>
    <row r="47" spans="2:7" ht="63.6" customHeight="1" x14ac:dyDescent="0.25">
      <c r="B47" s="43"/>
      <c r="C47" s="34" t="s">
        <v>20</v>
      </c>
      <c r="D47" s="35">
        <v>0.5</v>
      </c>
      <c r="E47" s="36">
        <f>182/2+22*1.2</f>
        <v>117.4</v>
      </c>
      <c r="F47" s="37">
        <f>D47*E47</f>
        <v>58.7</v>
      </c>
      <c r="G47" s="38" t="s">
        <v>65</v>
      </c>
    </row>
    <row r="48" spans="2:7" ht="63.6" customHeight="1" x14ac:dyDescent="0.25">
      <c r="B48" s="44"/>
      <c r="C48" s="34" t="s">
        <v>12</v>
      </c>
      <c r="D48" s="35">
        <v>0.3</v>
      </c>
      <c r="E48" s="36">
        <f>130+780</f>
        <v>910</v>
      </c>
      <c r="F48" s="37">
        <f>D48*E48</f>
        <v>273</v>
      </c>
      <c r="G48" s="38" t="s">
        <v>72</v>
      </c>
    </row>
    <row r="49" spans="2:7" ht="45" x14ac:dyDescent="0.25">
      <c r="B49" s="45"/>
      <c r="C49" s="34" t="s">
        <v>21</v>
      </c>
      <c r="D49" s="35">
        <v>0.1</v>
      </c>
      <c r="E49" s="36">
        <v>196</v>
      </c>
      <c r="F49" s="37">
        <f>D49*E49</f>
        <v>19.600000000000001</v>
      </c>
      <c r="G49" s="38" t="s">
        <v>66</v>
      </c>
    </row>
    <row r="50" spans="2:7" ht="28.2" customHeight="1" thickBot="1" x14ac:dyDescent="0.3">
      <c r="B50" s="46"/>
      <c r="C50" s="47" t="s">
        <v>7</v>
      </c>
      <c r="D50" s="48">
        <v>0</v>
      </c>
      <c r="E50" s="49">
        <v>1287</v>
      </c>
      <c r="F50" s="50">
        <f>D50*E50</f>
        <v>0</v>
      </c>
      <c r="G50" s="40"/>
    </row>
    <row r="51" spans="2:7" ht="28.2" customHeight="1" thickTop="1" thickBot="1" x14ac:dyDescent="0.3">
      <c r="B51" s="59"/>
      <c r="C51" s="51" t="s">
        <v>9</v>
      </c>
      <c r="D51" s="52"/>
      <c r="E51" s="52"/>
      <c r="F51" s="53">
        <f>SUM(F42:F50)</f>
        <v>734.58</v>
      </c>
      <c r="G51" s="54"/>
    </row>
    <row r="52" spans="2:7" ht="37.200000000000003" customHeight="1" thickTop="1" thickBot="1" x14ac:dyDescent="0.3">
      <c r="B52" s="60"/>
      <c r="C52" s="55" t="s">
        <v>14</v>
      </c>
      <c r="D52" s="56"/>
      <c r="E52" s="56"/>
      <c r="F52" s="66">
        <v>1842</v>
      </c>
      <c r="G52" s="67"/>
    </row>
    <row r="53" spans="2:7" ht="16.8" thickTop="1" thickBot="1" x14ac:dyDescent="0.35">
      <c r="C53" s="22" t="s">
        <v>23</v>
      </c>
      <c r="D53" s="22"/>
      <c r="E53" s="23"/>
      <c r="F53" s="68">
        <f>IFERROR(F51/F52,0)</f>
        <v>0.39879478827361564</v>
      </c>
      <c r="G53" s="69"/>
    </row>
    <row r="54" spans="2:7" ht="15.6" thickTop="1" x14ac:dyDescent="0.25"/>
    <row r="57" spans="2:7" ht="15.6" x14ac:dyDescent="0.3">
      <c r="B57" s="57" t="s">
        <v>74</v>
      </c>
      <c r="C57" s="58"/>
    </row>
    <row r="58" spans="2:7" ht="15.6" thickBot="1" x14ac:dyDescent="0.3"/>
    <row r="59" spans="2:7" ht="16.2" thickTop="1" x14ac:dyDescent="0.3">
      <c r="B59" s="70" t="s">
        <v>61</v>
      </c>
      <c r="C59" s="72" t="s">
        <v>10</v>
      </c>
      <c r="D59" s="73"/>
      <c r="E59" s="73"/>
      <c r="F59" s="73"/>
      <c r="G59" s="74"/>
    </row>
    <row r="60" spans="2:7" ht="15.6" x14ac:dyDescent="0.25">
      <c r="B60" s="71"/>
      <c r="C60" s="32" t="s">
        <v>0</v>
      </c>
      <c r="D60" s="19" t="s">
        <v>1</v>
      </c>
      <c r="E60" s="19" t="s">
        <v>24</v>
      </c>
      <c r="F60" s="19" t="s">
        <v>8</v>
      </c>
      <c r="G60" s="20" t="s">
        <v>13</v>
      </c>
    </row>
    <row r="61" spans="2:7" ht="67.2" customHeight="1" x14ac:dyDescent="0.25">
      <c r="B61" s="33"/>
      <c r="C61" s="34" t="s">
        <v>15</v>
      </c>
      <c r="D61" s="35">
        <v>0.8</v>
      </c>
      <c r="E61" s="36">
        <f>10*13</f>
        <v>130</v>
      </c>
      <c r="F61" s="37">
        <f t="shared" ref="F61:F64" si="3">D61*E61</f>
        <v>104</v>
      </c>
      <c r="G61" s="38" t="s">
        <v>70</v>
      </c>
    </row>
    <row r="62" spans="2:7" ht="36" customHeight="1" x14ac:dyDescent="0.25">
      <c r="B62" s="39"/>
      <c r="C62" s="34" t="s">
        <v>18</v>
      </c>
      <c r="D62" s="35">
        <v>0.6</v>
      </c>
      <c r="E62" s="36">
        <f>38.6+22.5</f>
        <v>61.1</v>
      </c>
      <c r="F62" s="37">
        <f t="shared" si="3"/>
        <v>36.659999999999997</v>
      </c>
      <c r="G62" s="40"/>
    </row>
    <row r="63" spans="2:7" ht="88.8" customHeight="1" x14ac:dyDescent="0.25">
      <c r="B63" s="41"/>
      <c r="C63" s="34" t="s">
        <v>4</v>
      </c>
      <c r="D63" s="35">
        <v>0.6</v>
      </c>
      <c r="E63" s="36">
        <f>3*13+5*4+5*3</f>
        <v>74</v>
      </c>
      <c r="F63" s="37">
        <f t="shared" si="3"/>
        <v>44.4</v>
      </c>
      <c r="G63" s="38" t="s">
        <v>63</v>
      </c>
    </row>
    <row r="64" spans="2:7" ht="41.4" customHeight="1" x14ac:dyDescent="0.25">
      <c r="B64" s="61"/>
      <c r="C64" s="34" t="s">
        <v>16</v>
      </c>
      <c r="D64" s="2">
        <v>0.7</v>
      </c>
      <c r="E64" s="3">
        <f>182/2</f>
        <v>91</v>
      </c>
      <c r="F64" s="4">
        <f t="shared" si="3"/>
        <v>63.699999999999996</v>
      </c>
      <c r="G64" s="5"/>
    </row>
    <row r="65" spans="2:7" ht="84.6" customHeight="1" x14ac:dyDescent="0.25">
      <c r="B65" s="42"/>
      <c r="C65" s="34" t="s">
        <v>19</v>
      </c>
      <c r="D65" s="35">
        <v>0.6</v>
      </c>
      <c r="E65" s="36">
        <f>99.2+125+120</f>
        <v>344.2</v>
      </c>
      <c r="F65" s="37">
        <f>D65*E65</f>
        <v>206.51999999999998</v>
      </c>
      <c r="G65" s="38" t="s">
        <v>71</v>
      </c>
    </row>
    <row r="66" spans="2:7" ht="103.8" customHeight="1" x14ac:dyDescent="0.25">
      <c r="B66" s="43"/>
      <c r="C66" s="34" t="s">
        <v>20</v>
      </c>
      <c r="D66" s="35">
        <v>0.5</v>
      </c>
      <c r="E66" s="36">
        <f>182/2+22*1.2</f>
        <v>117.4</v>
      </c>
      <c r="F66" s="37">
        <f>D66*E66</f>
        <v>58.7</v>
      </c>
      <c r="G66" s="38" t="s">
        <v>65</v>
      </c>
    </row>
    <row r="67" spans="2:7" ht="56.4" customHeight="1" x14ac:dyDescent="0.25">
      <c r="B67" s="44"/>
      <c r="C67" s="34" t="s">
        <v>73</v>
      </c>
      <c r="D67" s="35">
        <v>0.7</v>
      </c>
      <c r="E67" s="36">
        <f>130+150</f>
        <v>280</v>
      </c>
      <c r="F67" s="37">
        <f>D67*E67</f>
        <v>196</v>
      </c>
      <c r="G67" s="38" t="s">
        <v>72</v>
      </c>
    </row>
    <row r="68" spans="2:7" ht="54.6" customHeight="1" x14ac:dyDescent="0.25">
      <c r="B68" s="45"/>
      <c r="C68" s="34" t="s">
        <v>21</v>
      </c>
      <c r="D68" s="35">
        <v>0.1</v>
      </c>
      <c r="E68" s="36">
        <v>196</v>
      </c>
      <c r="F68" s="37">
        <f>D68*E68</f>
        <v>19.600000000000001</v>
      </c>
      <c r="G68" s="38" t="s">
        <v>66</v>
      </c>
    </row>
    <row r="69" spans="2:7" ht="38.4" customHeight="1" thickBot="1" x14ac:dyDescent="0.3">
      <c r="B69" s="46"/>
      <c r="C69" s="47" t="s">
        <v>7</v>
      </c>
      <c r="D69" s="48">
        <v>0</v>
      </c>
      <c r="E69" s="49">
        <v>1287</v>
      </c>
      <c r="F69" s="50">
        <f>D69*E69</f>
        <v>0</v>
      </c>
      <c r="G69" s="40"/>
    </row>
    <row r="70" spans="2:7" ht="16.8" thickTop="1" thickBot="1" x14ac:dyDescent="0.3">
      <c r="B70" s="59"/>
      <c r="C70" s="51" t="s">
        <v>9</v>
      </c>
      <c r="D70" s="52"/>
      <c r="E70" s="52"/>
      <c r="F70" s="53">
        <f>SUM(F61:F69)</f>
        <v>729.58</v>
      </c>
      <c r="G70" s="54"/>
    </row>
    <row r="71" spans="2:7" ht="16.8" thickTop="1" thickBot="1" x14ac:dyDescent="0.3">
      <c r="B71" s="60"/>
      <c r="C71" s="55" t="s">
        <v>14</v>
      </c>
      <c r="D71" s="56"/>
      <c r="E71" s="56"/>
      <c r="F71" s="66">
        <v>1842</v>
      </c>
      <c r="G71" s="67"/>
    </row>
    <row r="72" spans="2:7" ht="16.8" thickTop="1" thickBot="1" x14ac:dyDescent="0.35">
      <c r="C72" s="22" t="s">
        <v>23</v>
      </c>
      <c r="D72" s="22"/>
      <c r="E72" s="23"/>
      <c r="F72" s="68">
        <f>IFERROR(F70/F71,0)</f>
        <v>0.39608034744842563</v>
      </c>
      <c r="G72" s="69"/>
    </row>
    <row r="73" spans="2:7" ht="15.6" thickTop="1" x14ac:dyDescent="0.25"/>
    <row r="76" spans="2:7" ht="15.6" x14ac:dyDescent="0.3">
      <c r="B76" s="57" t="s">
        <v>75</v>
      </c>
      <c r="C76" s="58"/>
    </row>
    <row r="77" spans="2:7" ht="15.6" thickBot="1" x14ac:dyDescent="0.3"/>
    <row r="78" spans="2:7" ht="16.2" thickTop="1" x14ac:dyDescent="0.3">
      <c r="B78" s="70" t="s">
        <v>61</v>
      </c>
      <c r="C78" s="72" t="s">
        <v>10</v>
      </c>
      <c r="D78" s="73"/>
      <c r="E78" s="73"/>
      <c r="F78" s="73"/>
      <c r="G78" s="74"/>
    </row>
    <row r="79" spans="2:7" ht="15.6" x14ac:dyDescent="0.25">
      <c r="B79" s="71"/>
      <c r="C79" s="32" t="s">
        <v>0</v>
      </c>
      <c r="D79" s="19" t="s">
        <v>1</v>
      </c>
      <c r="E79" s="19" t="s">
        <v>24</v>
      </c>
      <c r="F79" s="19" t="s">
        <v>8</v>
      </c>
      <c r="G79" s="20" t="s">
        <v>13</v>
      </c>
    </row>
    <row r="80" spans="2:7" ht="78.599999999999994" customHeight="1" x14ac:dyDescent="0.25">
      <c r="B80" s="33"/>
      <c r="C80" s="34" t="s">
        <v>15</v>
      </c>
      <c r="D80" s="35">
        <v>0.8</v>
      </c>
      <c r="E80" s="64">
        <f>10*13</f>
        <v>130</v>
      </c>
      <c r="F80" s="37">
        <f t="shared" ref="F80:F84" si="4">D80*E80</f>
        <v>104</v>
      </c>
      <c r="G80" s="38" t="s">
        <v>70</v>
      </c>
    </row>
    <row r="81" spans="2:7" ht="78.599999999999994" customHeight="1" x14ac:dyDescent="0.25">
      <c r="B81" s="44"/>
      <c r="C81" s="34" t="s">
        <v>11</v>
      </c>
      <c r="D81" s="35">
        <v>0.7</v>
      </c>
      <c r="E81" s="64">
        <f>130+150+220</f>
        <v>500</v>
      </c>
      <c r="F81" s="37">
        <f>D81*E81</f>
        <v>350</v>
      </c>
      <c r="G81" s="38" t="s">
        <v>83</v>
      </c>
    </row>
    <row r="82" spans="2:7" ht="78.599999999999994" customHeight="1" x14ac:dyDescent="0.25">
      <c r="B82" s="43"/>
      <c r="C82" s="34" t="s">
        <v>16</v>
      </c>
      <c r="D82" s="2">
        <v>0.7</v>
      </c>
      <c r="E82" s="65">
        <f>182/2</f>
        <v>91</v>
      </c>
      <c r="F82" s="4">
        <f t="shared" ref="F82" si="5">D82*E82</f>
        <v>63.699999999999996</v>
      </c>
      <c r="G82" s="63" t="s">
        <v>84</v>
      </c>
    </row>
    <row r="83" spans="2:7" ht="39" customHeight="1" x14ac:dyDescent="0.25">
      <c r="B83" s="39"/>
      <c r="C83" s="34" t="s">
        <v>18</v>
      </c>
      <c r="D83" s="35">
        <v>0.6</v>
      </c>
      <c r="E83" s="64">
        <f>38.6+23</f>
        <v>61.6</v>
      </c>
      <c r="F83" s="37">
        <f t="shared" si="4"/>
        <v>36.96</v>
      </c>
      <c r="G83" s="40"/>
    </row>
    <row r="84" spans="2:7" ht="92.4" customHeight="1" x14ac:dyDescent="0.25">
      <c r="B84" s="41"/>
      <c r="C84" s="34" t="s">
        <v>4</v>
      </c>
      <c r="D84" s="35">
        <v>0.6</v>
      </c>
      <c r="E84" s="64">
        <f>3*13+5*4+5*3</f>
        <v>74</v>
      </c>
      <c r="F84" s="37">
        <f t="shared" si="4"/>
        <v>44.4</v>
      </c>
      <c r="G84" s="38" t="s">
        <v>63</v>
      </c>
    </row>
    <row r="85" spans="2:7" ht="91.8" customHeight="1" x14ac:dyDescent="0.25">
      <c r="B85" s="42"/>
      <c r="C85" s="34" t="s">
        <v>19</v>
      </c>
      <c r="D85" s="35">
        <v>0.6</v>
      </c>
      <c r="E85" s="64">
        <f>99.2</f>
        <v>99.2</v>
      </c>
      <c r="F85" s="37">
        <f>D85*E85</f>
        <v>59.519999999999996</v>
      </c>
      <c r="G85" s="38" t="s">
        <v>71</v>
      </c>
    </row>
    <row r="86" spans="2:7" ht="117.6" customHeight="1" x14ac:dyDescent="0.25">
      <c r="B86" s="43"/>
      <c r="C86" s="34" t="s">
        <v>20</v>
      </c>
      <c r="D86" s="35">
        <v>0.5</v>
      </c>
      <c r="E86" s="64">
        <f>182/2+22*1.2</f>
        <v>117.4</v>
      </c>
      <c r="F86" s="37">
        <f>D86*E86</f>
        <v>58.7</v>
      </c>
      <c r="G86" s="38" t="s">
        <v>85</v>
      </c>
    </row>
    <row r="87" spans="2:7" ht="69.599999999999994" customHeight="1" x14ac:dyDescent="0.25">
      <c r="B87" s="45"/>
      <c r="C87" s="34" t="s">
        <v>21</v>
      </c>
      <c r="D87" s="35">
        <v>0.1</v>
      </c>
      <c r="E87" s="36">
        <v>172</v>
      </c>
      <c r="F87" s="37">
        <f>D87*E87</f>
        <v>17.2</v>
      </c>
      <c r="G87" s="38" t="s">
        <v>66</v>
      </c>
    </row>
    <row r="88" spans="2:7" ht="33.6" customHeight="1" thickBot="1" x14ac:dyDescent="0.3">
      <c r="B88" s="46"/>
      <c r="C88" s="47" t="s">
        <v>7</v>
      </c>
      <c r="D88" s="48">
        <v>0</v>
      </c>
      <c r="E88" s="49">
        <v>917</v>
      </c>
      <c r="F88" s="50">
        <f>D88*E88</f>
        <v>0</v>
      </c>
      <c r="G88" s="40"/>
    </row>
    <row r="89" spans="2:7" ht="16.8" thickTop="1" thickBot="1" x14ac:dyDescent="0.3">
      <c r="B89" s="59"/>
      <c r="C89" s="51" t="s">
        <v>9</v>
      </c>
      <c r="D89" s="52"/>
      <c r="E89" s="52"/>
      <c r="F89" s="53">
        <f>SUM(F80:F88)</f>
        <v>734.48000000000013</v>
      </c>
      <c r="G89" s="54"/>
    </row>
    <row r="90" spans="2:7" ht="16.8" thickTop="1" thickBot="1" x14ac:dyDescent="0.3">
      <c r="B90" s="60"/>
      <c r="C90" s="55" t="s">
        <v>14</v>
      </c>
      <c r="D90" s="56"/>
      <c r="E90" s="56"/>
      <c r="F90" s="66">
        <v>1842</v>
      </c>
      <c r="G90" s="67"/>
    </row>
    <row r="91" spans="2:7" ht="16.8" thickTop="1" thickBot="1" x14ac:dyDescent="0.35">
      <c r="C91" s="21" t="s">
        <v>23</v>
      </c>
      <c r="D91" s="22"/>
      <c r="E91" s="23"/>
      <c r="F91" s="68">
        <f>IFERROR(F89/F90,0)</f>
        <v>0.39874049945711193</v>
      </c>
      <c r="G91" s="69"/>
    </row>
    <row r="92" spans="2:7" ht="15.6" thickTop="1" x14ac:dyDescent="0.25"/>
  </sheetData>
  <sheetProtection selectLockedCells="1"/>
  <mergeCells count="22">
    <mergeCell ref="F52:G52"/>
    <mergeCell ref="F53:G53"/>
    <mergeCell ref="B4:B5"/>
    <mergeCell ref="C4:G4"/>
    <mergeCell ref="B14:B16"/>
    <mergeCell ref="F15:G15"/>
    <mergeCell ref="F16:G16"/>
    <mergeCell ref="B22:B23"/>
    <mergeCell ref="C22:G22"/>
    <mergeCell ref="B40:B41"/>
    <mergeCell ref="C40:G40"/>
    <mergeCell ref="B32:B34"/>
    <mergeCell ref="F33:G33"/>
    <mergeCell ref="F34:G34"/>
    <mergeCell ref="F90:G90"/>
    <mergeCell ref="F91:G91"/>
    <mergeCell ref="B59:B60"/>
    <mergeCell ref="C59:G59"/>
    <mergeCell ref="F71:G71"/>
    <mergeCell ref="F72:G72"/>
    <mergeCell ref="B78:B79"/>
    <mergeCell ref="C78:G78"/>
  </mergeCell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D3972-DB33-4D77-B5C9-1225BA96B9C3}">
  <dimension ref="A1:C14"/>
  <sheetViews>
    <sheetView workbookViewId="0">
      <selection activeCell="B10" sqref="B10"/>
    </sheetView>
  </sheetViews>
  <sheetFormatPr defaultRowHeight="14.4" x14ac:dyDescent="0.3"/>
  <cols>
    <col min="1" max="1" width="25.109375" customWidth="1"/>
  </cols>
  <sheetData>
    <row r="1" spans="1:3" x14ac:dyDescent="0.3">
      <c r="A1" t="s">
        <v>76</v>
      </c>
      <c r="B1">
        <v>19</v>
      </c>
    </row>
    <row r="2" spans="1:3" x14ac:dyDescent="0.3">
      <c r="A2" t="s">
        <v>81</v>
      </c>
      <c r="B2">
        <v>5</v>
      </c>
      <c r="C2" s="62">
        <f>B2/B1</f>
        <v>0.26315789473684209</v>
      </c>
    </row>
    <row r="4" spans="1:3" x14ac:dyDescent="0.3">
      <c r="A4" t="s">
        <v>77</v>
      </c>
      <c r="B4">
        <f>133+12+96+32+88+4</f>
        <v>365</v>
      </c>
      <c r="C4" s="62">
        <f>B5/B4</f>
        <v>0</v>
      </c>
    </row>
    <row r="5" spans="1:3" x14ac:dyDescent="0.3">
      <c r="A5" t="s">
        <v>82</v>
      </c>
      <c r="B5">
        <v>0</v>
      </c>
    </row>
    <row r="7" spans="1:3" x14ac:dyDescent="0.3">
      <c r="A7" t="s">
        <v>78</v>
      </c>
      <c r="B7">
        <f>7+5+2+4</f>
        <v>18</v>
      </c>
      <c r="C7" s="62">
        <f>B8/B7</f>
        <v>0.3888888888888889</v>
      </c>
    </row>
    <row r="8" spans="1:3" x14ac:dyDescent="0.3">
      <c r="A8" t="s">
        <v>82</v>
      </c>
      <c r="B8">
        <f>7</f>
        <v>7</v>
      </c>
    </row>
    <row r="10" spans="1:3" x14ac:dyDescent="0.3">
      <c r="A10" t="s">
        <v>79</v>
      </c>
    </row>
    <row r="11" spans="1:3" x14ac:dyDescent="0.3">
      <c r="A11" t="s">
        <v>82</v>
      </c>
    </row>
    <row r="13" spans="1:3" x14ac:dyDescent="0.3">
      <c r="A13" t="s">
        <v>80</v>
      </c>
    </row>
    <row r="14" spans="1:3" x14ac:dyDescent="0.3">
      <c r="A14"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D2CFF-3533-4DA1-8583-CE83BFCEE2C5}">
  <dimension ref="A1:E18"/>
  <sheetViews>
    <sheetView topLeftCell="A3" zoomScale="70" zoomScaleNormal="70" workbookViewId="0">
      <selection activeCell="A8" sqref="A8:C8"/>
    </sheetView>
  </sheetViews>
  <sheetFormatPr defaultColWidth="8.88671875" defaultRowHeight="13.8" x14ac:dyDescent="0.25"/>
  <cols>
    <col min="1" max="1" width="37.33203125" style="26" customWidth="1"/>
    <col min="2" max="2" width="10.44140625" style="27" customWidth="1"/>
    <col min="3" max="3" width="74.109375" style="26" customWidth="1"/>
    <col min="4" max="4" width="33.33203125" style="26" customWidth="1"/>
    <col min="5" max="6" width="25.88671875" style="25" customWidth="1"/>
    <col min="7" max="16384" width="8.88671875" style="25"/>
  </cols>
  <sheetData>
    <row r="1" spans="1:5" ht="42" customHeight="1" x14ac:dyDescent="0.35">
      <c r="A1" s="78" t="s">
        <v>25</v>
      </c>
      <c r="B1" s="79"/>
      <c r="C1" s="79"/>
      <c r="D1" s="80"/>
    </row>
    <row r="2" spans="1:5" ht="48" customHeight="1" x14ac:dyDescent="0.25">
      <c r="A2" s="29" t="s">
        <v>26</v>
      </c>
      <c r="B2" s="30" t="s">
        <v>27</v>
      </c>
      <c r="C2" s="29" t="s">
        <v>28</v>
      </c>
      <c r="D2" s="29" t="s">
        <v>29</v>
      </c>
      <c r="E2" s="26" t="s">
        <v>58</v>
      </c>
    </row>
    <row r="3" spans="1:5" ht="252.75" customHeight="1" x14ac:dyDescent="0.25">
      <c r="A3" s="26" t="s">
        <v>2</v>
      </c>
      <c r="B3" s="27">
        <v>1</v>
      </c>
      <c r="C3" s="26" t="s">
        <v>37</v>
      </c>
      <c r="D3" s="28" t="s">
        <v>40</v>
      </c>
      <c r="E3" s="31" t="s">
        <v>59</v>
      </c>
    </row>
    <row r="4" spans="1:5" ht="65.400000000000006" customHeight="1" x14ac:dyDescent="0.25">
      <c r="A4" s="26" t="s">
        <v>3</v>
      </c>
      <c r="B4" s="27">
        <v>1</v>
      </c>
      <c r="C4" s="26" t="s">
        <v>30</v>
      </c>
      <c r="D4" s="26" t="s">
        <v>31</v>
      </c>
    </row>
    <row r="5" spans="1:5" ht="93.6" customHeight="1" x14ac:dyDescent="0.25">
      <c r="A5" s="26" t="s">
        <v>22</v>
      </c>
      <c r="B5" s="27">
        <v>0.8</v>
      </c>
      <c r="C5" s="26" t="s">
        <v>32</v>
      </c>
      <c r="D5" s="26" t="s">
        <v>33</v>
      </c>
    </row>
    <row r="6" spans="1:5" ht="241.5" customHeight="1" x14ac:dyDescent="0.25">
      <c r="A6" s="26" t="s">
        <v>34</v>
      </c>
      <c r="B6" s="27">
        <v>0.8</v>
      </c>
      <c r="C6" s="26" t="s">
        <v>35</v>
      </c>
      <c r="D6" s="26" t="s">
        <v>36</v>
      </c>
    </row>
    <row r="7" spans="1:5" ht="102" customHeight="1" x14ac:dyDescent="0.25">
      <c r="A7" s="26" t="s">
        <v>11</v>
      </c>
      <c r="B7" s="27">
        <v>0.7</v>
      </c>
      <c r="C7" s="26" t="s">
        <v>38</v>
      </c>
      <c r="D7" s="26" t="s">
        <v>39</v>
      </c>
    </row>
    <row r="8" spans="1:5" ht="69.75" customHeight="1" x14ac:dyDescent="0.25">
      <c r="A8" s="26" t="s">
        <v>16</v>
      </c>
      <c r="B8" s="27">
        <v>0.7</v>
      </c>
      <c r="C8" s="26" t="s">
        <v>41</v>
      </c>
      <c r="D8" s="26" t="s">
        <v>31</v>
      </c>
    </row>
    <row r="9" spans="1:5" ht="51" customHeight="1" x14ac:dyDescent="0.25">
      <c r="A9" s="26" t="s">
        <v>17</v>
      </c>
      <c r="B9" s="27">
        <v>0.7</v>
      </c>
      <c r="C9" s="26" t="s">
        <v>42</v>
      </c>
      <c r="D9" s="26" t="s">
        <v>31</v>
      </c>
    </row>
    <row r="10" spans="1:5" ht="44.25" customHeight="1" x14ac:dyDescent="0.25">
      <c r="A10" s="26" t="s">
        <v>18</v>
      </c>
      <c r="B10" s="27">
        <v>0.6</v>
      </c>
      <c r="C10" s="26" t="s">
        <v>43</v>
      </c>
      <c r="D10" s="26" t="s">
        <v>31</v>
      </c>
    </row>
    <row r="11" spans="1:5" ht="257.25" customHeight="1" x14ac:dyDescent="0.25">
      <c r="A11" s="26" t="s">
        <v>44</v>
      </c>
      <c r="B11" s="27">
        <v>0.6</v>
      </c>
      <c r="C11" s="26" t="s">
        <v>45</v>
      </c>
      <c r="D11" s="26" t="s">
        <v>46</v>
      </c>
    </row>
    <row r="12" spans="1:5" ht="118.5" customHeight="1" x14ac:dyDescent="0.25">
      <c r="A12" s="26" t="s">
        <v>47</v>
      </c>
      <c r="B12" s="27">
        <v>0.6</v>
      </c>
      <c r="C12" s="26" t="s">
        <v>48</v>
      </c>
      <c r="D12" s="26" t="s">
        <v>49</v>
      </c>
    </row>
    <row r="13" spans="1:5" ht="85.5" customHeight="1" x14ac:dyDescent="0.25">
      <c r="A13" s="26" t="s">
        <v>20</v>
      </c>
      <c r="B13" s="27">
        <v>0.5</v>
      </c>
      <c r="C13" s="26" t="s">
        <v>50</v>
      </c>
      <c r="D13" s="26" t="s">
        <v>51</v>
      </c>
    </row>
    <row r="14" spans="1:5" ht="87" customHeight="1" x14ac:dyDescent="0.25">
      <c r="A14" s="26" t="s">
        <v>5</v>
      </c>
      <c r="B14" s="27">
        <v>0.4</v>
      </c>
      <c r="C14" s="26" t="s">
        <v>52</v>
      </c>
      <c r="D14" s="26" t="s">
        <v>53</v>
      </c>
    </row>
    <row r="15" spans="1:5" ht="72" customHeight="1" x14ac:dyDescent="0.25">
      <c r="A15" s="26" t="s">
        <v>12</v>
      </c>
      <c r="B15" s="27">
        <v>0.3</v>
      </c>
      <c r="C15" s="26" t="s">
        <v>54</v>
      </c>
      <c r="D15" s="26" t="s">
        <v>39</v>
      </c>
    </row>
    <row r="16" spans="1:5" ht="51.75" customHeight="1" x14ac:dyDescent="0.25">
      <c r="A16" s="26" t="s">
        <v>6</v>
      </c>
      <c r="B16" s="27">
        <v>0.2</v>
      </c>
      <c r="C16" s="26" t="s">
        <v>50</v>
      </c>
      <c r="D16" s="26" t="s">
        <v>31</v>
      </c>
    </row>
    <row r="17" spans="1:4" ht="39" customHeight="1" x14ac:dyDescent="0.25">
      <c r="A17" s="26" t="s">
        <v>55</v>
      </c>
      <c r="B17" s="27">
        <v>0.1</v>
      </c>
      <c r="C17" s="26" t="s">
        <v>56</v>
      </c>
      <c r="D17" s="26" t="s">
        <v>31</v>
      </c>
    </row>
    <row r="18" spans="1:4" ht="52.5" customHeight="1" x14ac:dyDescent="0.25">
      <c r="A18" s="26" t="s">
        <v>7</v>
      </c>
      <c r="B18" s="27">
        <v>0</v>
      </c>
      <c r="C18" s="26" t="s">
        <v>57</v>
      </c>
      <c r="D18" s="26" t="s">
        <v>31</v>
      </c>
    </row>
  </sheetData>
  <mergeCells count="1">
    <mergeCell ref="A1:D1"/>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1CDA-BCFB-4F94-8EF8-000E346DE3DD}">
  <dimension ref="A1:F32"/>
  <sheetViews>
    <sheetView topLeftCell="A2" zoomScale="80" zoomScaleNormal="80" workbookViewId="0">
      <selection activeCell="B12" sqref="B12"/>
    </sheetView>
  </sheetViews>
  <sheetFormatPr defaultColWidth="9.109375" defaultRowHeight="15" x14ac:dyDescent="0.25"/>
  <cols>
    <col min="1" max="1" width="9.109375" style="17"/>
    <col min="2" max="2" width="54.109375" style="17" customWidth="1"/>
    <col min="3" max="3" width="11.5546875" style="17" customWidth="1"/>
    <col min="4" max="4" width="10.6640625" style="17" customWidth="1"/>
    <col min="5" max="5" width="14.5546875" style="17" customWidth="1"/>
    <col min="6" max="6" width="31.33203125" style="17" customWidth="1"/>
    <col min="7" max="16384" width="9.109375" style="17"/>
  </cols>
  <sheetData>
    <row r="1" spans="1:6" x14ac:dyDescent="0.25">
      <c r="A1" s="16"/>
      <c r="B1" s="16"/>
      <c r="C1" s="16"/>
      <c r="D1" s="16"/>
      <c r="E1" s="16"/>
      <c r="F1" s="16"/>
    </row>
    <row r="2" spans="1:6" ht="237.6" customHeight="1" x14ac:dyDescent="0.25">
      <c r="A2" s="16"/>
      <c r="B2" s="81" t="s">
        <v>60</v>
      </c>
      <c r="C2" s="82"/>
      <c r="D2" s="82"/>
      <c r="E2" s="82"/>
      <c r="F2" s="82"/>
    </row>
    <row r="3" spans="1:6" ht="15.6" thickBot="1" x14ac:dyDescent="0.3">
      <c r="A3" s="16"/>
      <c r="B3" s="16"/>
      <c r="C3" s="16"/>
      <c r="D3" s="16"/>
      <c r="E3" s="16"/>
      <c r="F3" s="16"/>
    </row>
    <row r="4" spans="1:6" ht="16.2" thickTop="1" x14ac:dyDescent="0.3">
      <c r="A4" s="16"/>
      <c r="B4" s="83" t="s">
        <v>10</v>
      </c>
      <c r="C4" s="84"/>
      <c r="D4" s="84"/>
      <c r="E4" s="84"/>
      <c r="F4" s="85"/>
    </row>
    <row r="5" spans="1:6" ht="35.700000000000003" customHeight="1" x14ac:dyDescent="0.25">
      <c r="A5" s="16"/>
      <c r="B5" s="18" t="s">
        <v>0</v>
      </c>
      <c r="C5" s="19" t="s">
        <v>1</v>
      </c>
      <c r="D5" s="19" t="s">
        <v>24</v>
      </c>
      <c r="E5" s="19" t="s">
        <v>8</v>
      </c>
      <c r="F5" s="20" t="s">
        <v>13</v>
      </c>
    </row>
    <row r="6" spans="1:6" ht="45" x14ac:dyDescent="0.25">
      <c r="A6" s="16"/>
      <c r="B6" s="1" t="s">
        <v>2</v>
      </c>
      <c r="C6" s="2">
        <v>1</v>
      </c>
      <c r="D6" s="3"/>
      <c r="E6" s="4">
        <f>C6*D6</f>
        <v>0</v>
      </c>
      <c r="F6" s="5"/>
    </row>
    <row r="7" spans="1:6" ht="31.5" customHeight="1" x14ac:dyDescent="0.25">
      <c r="A7" s="16"/>
      <c r="B7" s="1" t="s">
        <v>3</v>
      </c>
      <c r="C7" s="2">
        <v>1</v>
      </c>
      <c r="D7" s="3"/>
      <c r="E7" s="4">
        <f t="shared" ref="E7:E21" si="0">C7*D7</f>
        <v>0</v>
      </c>
      <c r="F7" s="5"/>
    </row>
    <row r="8" spans="1:6" ht="30" x14ac:dyDescent="0.25">
      <c r="A8" s="16"/>
      <c r="B8" s="1" t="s">
        <v>22</v>
      </c>
      <c r="C8" s="2">
        <v>0.8</v>
      </c>
      <c r="D8" s="3"/>
      <c r="E8" s="4">
        <f t="shared" si="0"/>
        <v>0</v>
      </c>
      <c r="F8" s="5"/>
    </row>
    <row r="9" spans="1:6" ht="45" x14ac:dyDescent="0.25">
      <c r="A9" s="16"/>
      <c r="B9" s="1" t="s">
        <v>15</v>
      </c>
      <c r="C9" s="2">
        <v>0.8</v>
      </c>
      <c r="D9" s="3"/>
      <c r="E9" s="4">
        <f t="shared" si="0"/>
        <v>0</v>
      </c>
      <c r="F9" s="5"/>
    </row>
    <row r="10" spans="1:6" ht="60" x14ac:dyDescent="0.25">
      <c r="A10" s="16"/>
      <c r="B10" s="1" t="s">
        <v>11</v>
      </c>
      <c r="C10" s="2">
        <v>0.7</v>
      </c>
      <c r="D10" s="3"/>
      <c r="E10" s="4">
        <f t="shared" si="0"/>
        <v>0</v>
      </c>
      <c r="F10" s="5"/>
    </row>
    <row r="11" spans="1:6" x14ac:dyDescent="0.25">
      <c r="A11" s="16"/>
      <c r="B11" s="1" t="s">
        <v>16</v>
      </c>
      <c r="C11" s="2">
        <v>0.7</v>
      </c>
      <c r="D11" s="3"/>
      <c r="E11" s="4">
        <f t="shared" si="0"/>
        <v>0</v>
      </c>
      <c r="F11" s="5"/>
    </row>
    <row r="12" spans="1:6" ht="30" x14ac:dyDescent="0.25">
      <c r="A12" s="16"/>
      <c r="B12" s="1" t="s">
        <v>17</v>
      </c>
      <c r="C12" s="2">
        <v>0.7</v>
      </c>
      <c r="D12" s="3"/>
      <c r="E12" s="4">
        <f t="shared" si="0"/>
        <v>0</v>
      </c>
      <c r="F12" s="5"/>
    </row>
    <row r="13" spans="1:6" ht="30" x14ac:dyDescent="0.25">
      <c r="A13" s="16"/>
      <c r="B13" s="1" t="s">
        <v>18</v>
      </c>
      <c r="C13" s="2">
        <v>0.6</v>
      </c>
      <c r="D13" s="3"/>
      <c r="E13" s="4">
        <f t="shared" si="0"/>
        <v>0</v>
      </c>
      <c r="F13" s="5"/>
    </row>
    <row r="14" spans="1:6" ht="45" x14ac:dyDescent="0.25">
      <c r="A14" s="16"/>
      <c r="B14" s="1" t="s">
        <v>4</v>
      </c>
      <c r="C14" s="2">
        <v>0.6</v>
      </c>
      <c r="D14" s="3"/>
      <c r="E14" s="4">
        <f t="shared" si="0"/>
        <v>0</v>
      </c>
      <c r="F14" s="5"/>
    </row>
    <row r="15" spans="1:6" ht="30" x14ac:dyDescent="0.25">
      <c r="A15" s="16"/>
      <c r="B15" s="1" t="s">
        <v>19</v>
      </c>
      <c r="C15" s="2">
        <v>0.6</v>
      </c>
      <c r="D15" s="3"/>
      <c r="E15" s="4">
        <f t="shared" si="0"/>
        <v>0</v>
      </c>
      <c r="F15" s="5"/>
    </row>
    <row r="16" spans="1:6" x14ac:dyDescent="0.25">
      <c r="A16" s="16"/>
      <c r="B16" s="1" t="s">
        <v>20</v>
      </c>
      <c r="C16" s="2">
        <v>0.5</v>
      </c>
      <c r="D16" s="3"/>
      <c r="E16" s="4">
        <f t="shared" si="0"/>
        <v>0</v>
      </c>
      <c r="F16" s="5"/>
    </row>
    <row r="17" spans="1:6" ht="30" x14ac:dyDescent="0.25">
      <c r="A17" s="16"/>
      <c r="B17" s="1" t="s">
        <v>5</v>
      </c>
      <c r="C17" s="2">
        <v>0.4</v>
      </c>
      <c r="D17" s="3"/>
      <c r="E17" s="4">
        <f t="shared" si="0"/>
        <v>0</v>
      </c>
      <c r="F17" s="5"/>
    </row>
    <row r="18" spans="1:6" ht="45" x14ac:dyDescent="0.25">
      <c r="A18" s="16"/>
      <c r="B18" s="1" t="s">
        <v>12</v>
      </c>
      <c r="C18" s="2">
        <v>0.3</v>
      </c>
      <c r="D18" s="3"/>
      <c r="E18" s="4">
        <f t="shared" si="0"/>
        <v>0</v>
      </c>
      <c r="F18" s="5"/>
    </row>
    <row r="19" spans="1:6" ht="30" x14ac:dyDescent="0.25">
      <c r="A19" s="16"/>
      <c r="B19" s="1" t="s">
        <v>6</v>
      </c>
      <c r="C19" s="2">
        <v>0.2</v>
      </c>
      <c r="D19" s="3"/>
      <c r="E19" s="4">
        <f t="shared" si="0"/>
        <v>0</v>
      </c>
      <c r="F19" s="5"/>
    </row>
    <row r="20" spans="1:6" x14ac:dyDescent="0.25">
      <c r="A20" s="16"/>
      <c r="B20" s="1" t="s">
        <v>21</v>
      </c>
      <c r="C20" s="2">
        <v>0.7</v>
      </c>
      <c r="D20" s="3"/>
      <c r="E20" s="4">
        <f t="shared" si="0"/>
        <v>0</v>
      </c>
      <c r="F20" s="5"/>
    </row>
    <row r="21" spans="1:6" ht="30.6" thickBot="1" x14ac:dyDescent="0.3">
      <c r="A21" s="16"/>
      <c r="B21" s="6" t="s">
        <v>7</v>
      </c>
      <c r="C21" s="7">
        <v>0</v>
      </c>
      <c r="D21" s="8"/>
      <c r="E21" s="9">
        <f t="shared" si="0"/>
        <v>0</v>
      </c>
      <c r="F21" s="5"/>
    </row>
    <row r="22" spans="1:6" ht="16.8" thickTop="1" thickBot="1" x14ac:dyDescent="0.3">
      <c r="A22" s="16"/>
      <c r="B22" s="10" t="s">
        <v>9</v>
      </c>
      <c r="C22" s="11"/>
      <c r="D22" s="11"/>
      <c r="E22" s="12">
        <f>SUM(E6:E21)</f>
        <v>0</v>
      </c>
      <c r="F22" s="13"/>
    </row>
    <row r="23" spans="1:6" ht="16.5" customHeight="1" thickTop="1" thickBot="1" x14ac:dyDescent="0.3">
      <c r="A23" s="16"/>
      <c r="B23" s="14" t="s">
        <v>14</v>
      </c>
      <c r="C23" s="15"/>
      <c r="D23" s="15"/>
      <c r="E23" s="86">
        <v>6786.8</v>
      </c>
      <c r="F23" s="87"/>
    </row>
    <row r="24" spans="1:6" ht="16.8" thickTop="1" thickBot="1" x14ac:dyDescent="0.35">
      <c r="A24" s="16"/>
      <c r="B24" s="21" t="s">
        <v>23</v>
      </c>
      <c r="C24" s="22"/>
      <c r="D24" s="23"/>
      <c r="E24" s="88">
        <f>IFERROR(E22/E23,0)</f>
        <v>0</v>
      </c>
      <c r="F24" s="89"/>
    </row>
    <row r="25" spans="1:6" ht="15.6" thickTop="1" x14ac:dyDescent="0.25">
      <c r="A25" s="16"/>
      <c r="B25" s="16"/>
      <c r="C25" s="16"/>
      <c r="D25" s="16"/>
      <c r="E25" s="16"/>
      <c r="F25" s="16"/>
    </row>
    <row r="26" spans="1:6" x14ac:dyDescent="0.25">
      <c r="B26" s="16"/>
      <c r="C26" s="16"/>
      <c r="D26" s="16"/>
      <c r="E26" s="16"/>
      <c r="F26" s="16"/>
    </row>
    <row r="32" spans="1:6" x14ac:dyDescent="0.25">
      <c r="B32" s="24"/>
    </row>
  </sheetData>
  <sheetProtection selectLockedCells="1"/>
  <mergeCells count="4">
    <mergeCell ref="B2:F2"/>
    <mergeCell ref="B4:F4"/>
    <mergeCell ref="E23:F23"/>
    <mergeCell ref="E24:F24"/>
  </mergeCells>
  <pageMargins left="0.7" right="0.7" top="0.75" bottom="0.75" header="0.3" footer="0.3"/>
  <pageSetup paperSize="9"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A3ADBD39E5D844BDA49DFADFD85BA6" ma:contentTypeVersion="15" ma:contentTypeDescription="Create a new document." ma:contentTypeScope="" ma:versionID="8cddbd621cac8b9586e6ed4a73d678ad">
  <xsd:schema xmlns:xsd="http://www.w3.org/2001/XMLSchema" xmlns:xs="http://www.w3.org/2001/XMLSchema" xmlns:p="http://schemas.microsoft.com/office/2006/metadata/properties" xmlns:ns2="59657377-74ea-4388-ad4e-089d0db90e66" xmlns:ns3="8a5673de-8664-417c-9ae0-89d2c1c2e97f" targetNamespace="http://schemas.microsoft.com/office/2006/metadata/properties" ma:root="true" ma:fieldsID="93b0ea46351c1edded2b06e2c67d4b8f" ns2:_="" ns3:_="">
    <xsd:import namespace="59657377-74ea-4388-ad4e-089d0db90e66"/>
    <xsd:import namespace="8a5673de-8664-417c-9ae0-89d2c1c2e97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57377-74ea-4388-ad4e-089d0db90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3d5847d-0dbb-4e71-aa50-ed7eb4663d70"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5673de-8664-417c-9ae0-89d2c1c2e97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1fc09fc-3043-4fa2-9e77-d3543fed615b}" ma:internalName="TaxCatchAll" ma:showField="CatchAllData" ma:web="8a5673de-8664-417c-9ae0-89d2c1c2e97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a5673de-8664-417c-9ae0-89d2c1c2e97f" xsi:nil="true"/>
    <lcf76f155ced4ddcb4097134ff3c332f xmlns="59657377-74ea-4388-ad4e-089d0db90e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32AD09-125E-451E-B1D0-051670DA1A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57377-74ea-4388-ad4e-089d0db90e66"/>
    <ds:schemaRef ds:uri="8a5673de-8664-417c-9ae0-89d2c1c2e9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257DE8-6773-482D-83C9-D5B10A999926}">
  <ds:schemaRefs>
    <ds:schemaRef ds:uri="b85971e2-d3a1-4119-a58a-2c1e555903b5"/>
    <ds:schemaRef ds:uri="http://www.w3.org/XML/1998/namespace"/>
    <ds:schemaRef ds:uri="http://schemas.microsoft.com/office/2006/documentManagement/types"/>
    <ds:schemaRef ds:uri="http://purl.org/dc/elements/1.1/"/>
    <ds:schemaRef ds:uri="485519bb-5748-4cce-86aa-aaa9d7ea5c6f"/>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f8504393-b8a1-4dbe-bd6a-d363f1b41653"/>
    <ds:schemaRef ds:uri="23cd515a-19a5-4b00-ba9e-333b4a35951f"/>
    <ds:schemaRef ds:uri="8a5673de-8664-417c-9ae0-89d2c1c2e97f"/>
    <ds:schemaRef ds:uri="59657377-74ea-4388-ad4e-089d0db90e66"/>
  </ds:schemaRefs>
</ds:datastoreItem>
</file>

<file path=customXml/itemProps3.xml><?xml version="1.0" encoding="utf-8"?>
<ds:datastoreItem xmlns:ds="http://schemas.openxmlformats.org/officeDocument/2006/customXml" ds:itemID="{E72F9144-3377-42C5-A596-3EB4693875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UGF worksheet </vt:lpstr>
      <vt:lpstr>Sheet1</vt:lpstr>
      <vt:lpstr>Guidelines</vt:lpstr>
      <vt:lpstr>Template</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Griffiths, Sam</dc:creator>
  <cp:lastModifiedBy>Antonio Castilho</cp:lastModifiedBy>
  <cp:lastPrinted>2022-11-21T10:49:33Z</cp:lastPrinted>
  <dcterms:created xsi:type="dcterms:W3CDTF">2021-02-25T13:56:03Z</dcterms:created>
  <dcterms:modified xsi:type="dcterms:W3CDTF">2024-03-11T12:43:29Z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0x010100648C424705CB814CA4C41EA7832BD667</vt:lpwstr>
  </property>
  <property fmtid="{D5CDD505-2E9C-101B-9397-08002B2CF9AE}" pid="3" name="MediaServiceImageTags">
    <vt:lpwstr/>
  </property>
</Properties>
</file>