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PLANNING\E&amp;I\_Projects\481533_Colt London 4\4. Deliverables\Discharge of condition 30 - WLCA\"/>
    </mc:Choice>
  </mc:AlternateContent>
  <xr:revisionPtr revIDLastSave="0" documentId="13_ncr:1_{CDAF13AC-1435-4D24-BAE8-AD5B95FAB897}" xr6:coauthVersionLast="47" xr6:coauthVersionMax="47" xr10:uidLastSave="{00000000-0000-0000-0000-000000000000}"/>
  <bookViews>
    <workbookView xWindow="-12030" yWindow="-21720" windowWidth="51840" windowHeight="21120" firstSheet="1" activeTab="4" xr2:uid="{00000000-000D-0000-FFFF-FFFF00000000}"/>
  </bookViews>
  <sheets>
    <sheet name="Introduction" sheetId="8" r:id="rId1"/>
    <sheet name="Pre-app information" sheetId="6" r:id="rId2"/>
    <sheet name="Outline planning stage" sheetId="10" r:id="rId3"/>
    <sheet name="Detailed planning stage" sheetId="11" r:id="rId4"/>
    <sheet name="Post-construction result" sheetId="13" r:id="rId5"/>
    <sheet name="Drop down list" sheetId="12" r:id="rId6"/>
  </sheets>
  <externalReferences>
    <externalReference r:id="rId7"/>
  </externalReferences>
  <definedNames>
    <definedName name="_Hlk30849479" localSheetId="3">'Detailed planning stage'!#REF!</definedName>
    <definedName name="_Hlk30849479" localSheetId="2">'Outline planning stage'!#REF!</definedName>
    <definedName name="_Hlk30849479" localSheetId="4">'Post-construction result'!#REF!</definedName>
    <definedName name="_Hlk30849479" localSheetId="1">'Pre-app 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0" i="13" l="1"/>
  <c r="I199" i="13"/>
  <c r="H199" i="13"/>
  <c r="I198" i="13"/>
  <c r="I197" i="13"/>
  <c r="I196" i="13"/>
  <c r="I195" i="13"/>
  <c r="I194" i="13"/>
  <c r="I193" i="13"/>
  <c r="I192" i="13"/>
  <c r="I191" i="13"/>
  <c r="I190" i="13"/>
  <c r="I189" i="13"/>
  <c r="H189" i="13"/>
  <c r="I188" i="13"/>
  <c r="H188" i="13"/>
  <c r="I187" i="13"/>
  <c r="H187" i="13"/>
  <c r="I186" i="13"/>
  <c r="H186" i="13"/>
  <c r="I185" i="13"/>
  <c r="H185" i="13"/>
  <c r="I184" i="13"/>
  <c r="H184" i="13"/>
  <c r="I183" i="13"/>
  <c r="I182" i="13"/>
  <c r="I180" i="13"/>
  <c r="H180" i="13"/>
  <c r="I179" i="13"/>
  <c r="I177" i="13"/>
  <c r="I175" i="13"/>
  <c r="I174" i="13"/>
  <c r="I173" i="13"/>
  <c r="H173" i="13"/>
  <c r="I172" i="13"/>
  <c r="H172" i="13"/>
  <c r="I171" i="13"/>
  <c r="H171" i="13"/>
  <c r="I170" i="13"/>
  <c r="H170" i="13"/>
  <c r="I169" i="13"/>
  <c r="H169" i="13"/>
  <c r="I167" i="13"/>
  <c r="H167" i="13"/>
  <c r="I166" i="13"/>
  <c r="H166" i="13"/>
  <c r="I164" i="13"/>
  <c r="H164" i="13"/>
  <c r="I163" i="13"/>
  <c r="H163" i="13"/>
  <c r="I162" i="13"/>
  <c r="H162" i="13"/>
  <c r="I161" i="13"/>
  <c r="H161" i="13"/>
  <c r="I160" i="13"/>
  <c r="H160" i="13"/>
  <c r="I159" i="13"/>
  <c r="H159" i="13"/>
  <c r="I158" i="13"/>
  <c r="H158" i="13"/>
  <c r="I157" i="13"/>
  <c r="I156" i="13"/>
  <c r="I155" i="13"/>
  <c r="I154" i="13"/>
  <c r="H154" i="13"/>
  <c r="I153" i="13"/>
  <c r="H153" i="13"/>
  <c r="I152" i="13"/>
  <c r="H152" i="13"/>
  <c r="I149" i="13"/>
  <c r="I148" i="13"/>
  <c r="I147" i="13"/>
  <c r="I146" i="13"/>
  <c r="I145" i="13"/>
  <c r="I144" i="13"/>
  <c r="H144" i="13"/>
  <c r="I143" i="13"/>
  <c r="H143" i="13"/>
  <c r="I142" i="13"/>
  <c r="H142" i="13"/>
  <c r="I141" i="13"/>
  <c r="H141" i="13"/>
  <c r="I140" i="13"/>
  <c r="H140" i="13"/>
  <c r="I139" i="13"/>
  <c r="H139" i="13"/>
  <c r="I138" i="13"/>
  <c r="H138" i="13"/>
  <c r="I137" i="13"/>
  <c r="I136" i="13"/>
  <c r="I135" i="13"/>
  <c r="I134" i="13"/>
  <c r="H134" i="13"/>
  <c r="I133" i="13"/>
  <c r="H133" i="13"/>
  <c r="I130" i="13"/>
  <c r="I129" i="13"/>
  <c r="I128" i="13"/>
  <c r="H128" i="13"/>
  <c r="I127" i="13"/>
  <c r="H127" i="13"/>
  <c r="I126" i="13"/>
  <c r="H126" i="13"/>
  <c r="I125" i="13"/>
  <c r="H125" i="13"/>
  <c r="I124" i="13"/>
  <c r="H124" i="13"/>
  <c r="I123" i="13"/>
  <c r="H123" i="13"/>
  <c r="I122" i="13"/>
  <c r="H122" i="13"/>
  <c r="I121" i="13"/>
  <c r="H121" i="13"/>
  <c r="I119" i="13"/>
  <c r="H119" i="13"/>
  <c r="I118" i="13"/>
  <c r="I117" i="13"/>
  <c r="H117" i="13"/>
  <c r="I116" i="13"/>
  <c r="H116" i="13"/>
  <c r="I115" i="13"/>
  <c r="H115" i="13"/>
  <c r="I113" i="13"/>
  <c r="I112" i="13"/>
  <c r="I111" i="13"/>
  <c r="I110" i="13"/>
  <c r="I109" i="13"/>
  <c r="H109" i="13"/>
  <c r="I108" i="13"/>
  <c r="H108" i="13"/>
  <c r="I107" i="13"/>
  <c r="H107" i="13"/>
  <c r="I106" i="13"/>
  <c r="H106" i="13"/>
  <c r="I105" i="13"/>
  <c r="I103" i="13"/>
  <c r="H103" i="13"/>
  <c r="I102" i="13"/>
  <c r="H102" i="13"/>
  <c r="I101" i="13"/>
  <c r="H101" i="13"/>
  <c r="I100" i="13"/>
  <c r="H100" i="13"/>
  <c r="I99" i="13"/>
  <c r="I98" i="13"/>
  <c r="I97" i="13"/>
  <c r="I96" i="13"/>
  <c r="I95" i="13"/>
  <c r="H95" i="13"/>
  <c r="I94" i="13"/>
  <c r="H94" i="13"/>
  <c r="I93" i="13"/>
  <c r="H93" i="13"/>
  <c r="I91" i="13"/>
  <c r="H91" i="13"/>
  <c r="I87" i="13"/>
  <c r="H87" i="13"/>
  <c r="I86" i="13"/>
  <c r="H86" i="13"/>
  <c r="I85" i="13"/>
  <c r="I84" i="13"/>
  <c r="I83" i="13"/>
  <c r="H83" i="13"/>
  <c r="H82" i="13"/>
  <c r="I81" i="13"/>
  <c r="I80" i="13"/>
  <c r="H80" i="13"/>
  <c r="I79" i="13"/>
  <c r="H79" i="13"/>
  <c r="I78" i="13"/>
  <c r="I77" i="13"/>
  <c r="I76" i="13"/>
  <c r="I75" i="13"/>
  <c r="I72" i="13"/>
  <c r="I71" i="13"/>
  <c r="H71" i="13"/>
  <c r="I70" i="13"/>
  <c r="I69" i="13"/>
  <c r="I68" i="13"/>
  <c r="H68" i="13"/>
  <c r="I67" i="13"/>
  <c r="H67" i="13"/>
  <c r="I66" i="13"/>
  <c r="H66" i="13"/>
  <c r="I65" i="13"/>
  <c r="H65" i="13"/>
  <c r="I64" i="13"/>
  <c r="H64" i="13"/>
  <c r="I63" i="13"/>
  <c r="H63" i="13"/>
  <c r="I62" i="13"/>
  <c r="I61" i="13"/>
  <c r="I60" i="13"/>
  <c r="I58" i="13"/>
  <c r="H58" i="13"/>
  <c r="I57" i="13"/>
  <c r="H57" i="13"/>
  <c r="I56" i="13"/>
  <c r="I55" i="13"/>
  <c r="I54" i="13"/>
  <c r="I53" i="13"/>
  <c r="H53" i="13"/>
  <c r="I52" i="13"/>
  <c r="I51" i="13"/>
  <c r="I50" i="13"/>
  <c r="C18" i="13" l="1"/>
  <c r="D18" i="13"/>
  <c r="E18" i="13"/>
  <c r="F18" i="13"/>
  <c r="G18" i="13"/>
  <c r="K18" i="13"/>
  <c r="L18" i="13"/>
  <c r="M18" i="13"/>
  <c r="N18" i="13"/>
  <c r="O18" i="13"/>
  <c r="C19" i="13"/>
  <c r="D19" i="13"/>
  <c r="E19" i="13"/>
  <c r="F19" i="13"/>
  <c r="G19" i="13"/>
  <c r="K19" i="13"/>
  <c r="L19" i="13"/>
  <c r="M19" i="13"/>
  <c r="N19" i="13"/>
  <c r="O19" i="13"/>
  <c r="D203" i="13"/>
  <c r="D204" i="13" s="1"/>
  <c r="H203" i="13"/>
  <c r="H204" i="13" s="1"/>
  <c r="I203" i="13"/>
  <c r="I204" i="13" s="1"/>
  <c r="S212" i="13"/>
  <c r="S213" i="13"/>
  <c r="S214" i="13"/>
  <c r="S215" i="13"/>
  <c r="S216" i="13"/>
  <c r="S217" i="13"/>
  <c r="S218" i="13"/>
  <c r="S219" i="13"/>
  <c r="S220" i="13"/>
  <c r="S221" i="13"/>
  <c r="S222" i="13"/>
  <c r="S223" i="13"/>
  <c r="S224" i="13"/>
  <c r="S225" i="13"/>
  <c r="S226" i="13"/>
  <c r="S227" i="13"/>
  <c r="S228" i="13"/>
  <c r="S229" i="13"/>
  <c r="S230" i="13"/>
  <c r="S231" i="13"/>
  <c r="C232" i="13"/>
  <c r="C233" i="13" s="1"/>
  <c r="D232" i="13"/>
  <c r="D233" i="13" s="1"/>
  <c r="E232" i="13"/>
  <c r="E233" i="13" s="1"/>
  <c r="F232" i="13"/>
  <c r="F233" i="13" s="1"/>
  <c r="G232" i="13"/>
  <c r="G233" i="13" s="1"/>
  <c r="H232" i="13"/>
  <c r="H233" i="13" s="1"/>
  <c r="I232" i="13"/>
  <c r="I233" i="13" s="1"/>
  <c r="J232" i="13"/>
  <c r="J233" i="13" s="1"/>
  <c r="K232" i="13"/>
  <c r="K233" i="13" s="1"/>
  <c r="L232" i="13"/>
  <c r="N232" i="13"/>
  <c r="N233" i="13" s="1"/>
  <c r="O232" i="13"/>
  <c r="P232" i="13"/>
  <c r="P233" i="13" s="1"/>
  <c r="Q232" i="13"/>
  <c r="Q233" i="13" s="1"/>
  <c r="R232" i="13"/>
  <c r="R233" i="13" s="1"/>
  <c r="T232" i="13"/>
  <c r="T233" i="13" s="1"/>
  <c r="S244" i="13"/>
  <c r="S245" i="13"/>
  <c r="S246" i="13"/>
  <c r="S247" i="13"/>
  <c r="S248" i="13"/>
  <c r="S249" i="13"/>
  <c r="S250" i="13"/>
  <c r="S251" i="13"/>
  <c r="S252" i="13"/>
  <c r="S253" i="13"/>
  <c r="S254" i="13"/>
  <c r="S255" i="13"/>
  <c r="S256" i="13"/>
  <c r="S257" i="13"/>
  <c r="S258" i="13"/>
  <c r="S259" i="13"/>
  <c r="S260" i="13"/>
  <c r="S261" i="13"/>
  <c r="S262" i="13"/>
  <c r="S263" i="13"/>
  <c r="C264" i="13"/>
  <c r="D264" i="13"/>
  <c r="D265" i="13" s="1"/>
  <c r="E264" i="13"/>
  <c r="E265" i="13" s="1"/>
  <c r="F264" i="13"/>
  <c r="F265" i="13" s="1"/>
  <c r="G264" i="13"/>
  <c r="G265" i="13" s="1"/>
  <c r="H264" i="13"/>
  <c r="H265" i="13" s="1"/>
  <c r="I264" i="13"/>
  <c r="I265" i="13" s="1"/>
  <c r="J264" i="13"/>
  <c r="J265" i="13" s="1"/>
  <c r="K264" i="13"/>
  <c r="K265" i="13" s="1"/>
  <c r="L264" i="13"/>
  <c r="L265" i="13" s="1"/>
  <c r="N264" i="13"/>
  <c r="N265" i="13" s="1"/>
  <c r="O264" i="13"/>
  <c r="O265" i="13" s="1"/>
  <c r="P264" i="13"/>
  <c r="P265" i="13" s="1"/>
  <c r="Q264" i="13"/>
  <c r="Q265" i="13" s="1"/>
  <c r="R264" i="13"/>
  <c r="R265" i="13" s="1"/>
  <c r="T264" i="13"/>
  <c r="O24" i="13" s="1"/>
  <c r="O25" i="13" s="1"/>
  <c r="G24" i="13" l="1"/>
  <c r="G25" i="13" s="1"/>
  <c r="F24" i="13"/>
  <c r="F25" i="13" s="1"/>
  <c r="N24" i="13"/>
  <c r="N25" i="13" s="1"/>
  <c r="K24" i="13"/>
  <c r="K25" i="13" s="1"/>
  <c r="S264" i="13"/>
  <c r="S265" i="13" s="1"/>
  <c r="E24" i="13"/>
  <c r="E25" i="13" s="1"/>
  <c r="S232" i="13"/>
  <c r="S233" i="13" s="1"/>
  <c r="T265" i="13"/>
  <c r="M24" i="13"/>
  <c r="M25" i="13" s="1"/>
  <c r="L24" i="13"/>
  <c r="L25" i="13" s="1"/>
  <c r="C265" i="13"/>
  <c r="O233" i="13"/>
  <c r="C24" i="13"/>
  <c r="C25" i="13" s="1"/>
  <c r="L233" i="13"/>
  <c r="D24" i="13"/>
  <c r="D25" i="13" s="1"/>
  <c r="I154" i="11" l="1"/>
  <c r="I101" i="11"/>
  <c r="H101" i="11"/>
  <c r="I89" i="11"/>
  <c r="H89" i="11"/>
  <c r="I191" i="11"/>
  <c r="I190" i="11"/>
  <c r="I152" i="11"/>
  <c r="H152" i="11"/>
  <c r="I198" i="11"/>
  <c r="I144" i="11"/>
  <c r="I143" i="11"/>
  <c r="I189" i="11"/>
  <c r="I188" i="11"/>
  <c r="H183" i="11"/>
  <c r="I183" i="11"/>
  <c r="I105" i="11"/>
  <c r="H105" i="11"/>
  <c r="I122" i="11"/>
  <c r="H122" i="11"/>
  <c r="I108" i="11"/>
  <c r="I93" i="11"/>
  <c r="H93" i="11"/>
  <c r="H64" i="11"/>
  <c r="I64" i="11"/>
  <c r="I145" i="11"/>
  <c r="I172" i="11"/>
  <c r="H171" i="11"/>
  <c r="I171" i="11"/>
  <c r="I156" i="11"/>
  <c r="H156" i="11"/>
  <c r="I157" i="11"/>
  <c r="H157" i="11"/>
  <c r="I83" i="11"/>
  <c r="I197" i="11"/>
  <c r="H197" i="11"/>
  <c r="I196" i="11"/>
  <c r="I195" i="11"/>
  <c r="I194" i="11"/>
  <c r="I193" i="11"/>
  <c r="I192" i="11"/>
  <c r="I187" i="11"/>
  <c r="H187" i="11"/>
  <c r="I182" i="11"/>
  <c r="I184" i="11"/>
  <c r="I185" i="11"/>
  <c r="I186" i="11"/>
  <c r="H186" i="11"/>
  <c r="H185" i="11"/>
  <c r="H184" i="11"/>
  <c r="H182" i="11"/>
  <c r="I181" i="11"/>
  <c r="I180" i="11"/>
  <c r="I178" i="11"/>
  <c r="H178" i="11"/>
  <c r="I177" i="11"/>
  <c r="I175" i="11"/>
  <c r="I173" i="11"/>
  <c r="I170" i="11"/>
  <c r="H170" i="11"/>
  <c r="I169" i="11"/>
  <c r="H169" i="11"/>
  <c r="I168" i="11"/>
  <c r="H168" i="11"/>
  <c r="H167" i="11"/>
  <c r="I167" i="11"/>
  <c r="I165" i="11"/>
  <c r="H165" i="11"/>
  <c r="I164" i="11"/>
  <c r="H164" i="11"/>
  <c r="I162" i="11"/>
  <c r="H162" i="11"/>
  <c r="I161" i="11"/>
  <c r="H161" i="11"/>
  <c r="I160" i="11"/>
  <c r="H160" i="11"/>
  <c r="I159" i="11"/>
  <c r="H159" i="11"/>
  <c r="I158" i="11"/>
  <c r="H158" i="11"/>
  <c r="I155" i="11"/>
  <c r="I153" i="11"/>
  <c r="I151" i="11"/>
  <c r="H151" i="11"/>
  <c r="I150" i="11"/>
  <c r="H150" i="11"/>
  <c r="I147" i="11"/>
  <c r="I146" i="11"/>
  <c r="I142" i="11"/>
  <c r="H142" i="11"/>
  <c r="I141" i="11"/>
  <c r="H141" i="11"/>
  <c r="I140" i="11"/>
  <c r="H140" i="11"/>
  <c r="I139" i="11"/>
  <c r="H139" i="11"/>
  <c r="I138" i="11"/>
  <c r="H138" i="11"/>
  <c r="I137" i="11"/>
  <c r="H137" i="11"/>
  <c r="I136" i="11"/>
  <c r="H136" i="11"/>
  <c r="I135" i="11"/>
  <c r="I134" i="11"/>
  <c r="I133" i="11"/>
  <c r="I132" i="11"/>
  <c r="H132" i="11"/>
  <c r="I131" i="11"/>
  <c r="H131" i="11"/>
  <c r="I128" i="11"/>
  <c r="I127" i="11"/>
  <c r="I126" i="11"/>
  <c r="H126" i="11"/>
  <c r="I125" i="11"/>
  <c r="H125" i="11"/>
  <c r="I124" i="11"/>
  <c r="H124" i="11"/>
  <c r="I123" i="11"/>
  <c r="H123" i="11"/>
  <c r="I121" i="11"/>
  <c r="H121" i="11"/>
  <c r="I120" i="11"/>
  <c r="H120" i="11"/>
  <c r="I119" i="11"/>
  <c r="H119" i="11"/>
  <c r="I117" i="11"/>
  <c r="H117" i="11"/>
  <c r="I116" i="11"/>
  <c r="I115" i="11"/>
  <c r="H115" i="11"/>
  <c r="I114" i="11"/>
  <c r="H114" i="11"/>
  <c r="I113" i="11"/>
  <c r="H113" i="11"/>
  <c r="I111" i="11"/>
  <c r="I110" i="11"/>
  <c r="I109" i="11"/>
  <c r="I107" i="11"/>
  <c r="H107" i="11"/>
  <c r="I106" i="11"/>
  <c r="H106" i="11"/>
  <c r="I104" i="11"/>
  <c r="H104" i="11"/>
  <c r="I103" i="11"/>
  <c r="I100" i="11"/>
  <c r="H100" i="11"/>
  <c r="I99" i="11"/>
  <c r="H99" i="11"/>
  <c r="I98" i="11"/>
  <c r="H98" i="11"/>
  <c r="I97" i="11"/>
  <c r="I96" i="11"/>
  <c r="I95" i="11"/>
  <c r="I94" i="11"/>
  <c r="I92" i="11"/>
  <c r="H92" i="11"/>
  <c r="I91" i="11"/>
  <c r="H91" i="11"/>
  <c r="I85" i="11"/>
  <c r="H85" i="11"/>
  <c r="I84" i="11"/>
  <c r="H84" i="11"/>
  <c r="I82" i="11"/>
  <c r="I81" i="11"/>
  <c r="H81" i="11"/>
  <c r="H80" i="11"/>
  <c r="I79" i="11"/>
  <c r="I78" i="11"/>
  <c r="H78" i="11"/>
  <c r="I77" i="11"/>
  <c r="H77" i="11"/>
  <c r="I76" i="11"/>
  <c r="I75" i="11"/>
  <c r="I74" i="11"/>
  <c r="I73" i="11"/>
  <c r="I70" i="11"/>
  <c r="I69" i="11"/>
  <c r="H69" i="11"/>
  <c r="I68" i="11"/>
  <c r="I67" i="11"/>
  <c r="I66" i="11"/>
  <c r="H66" i="11"/>
  <c r="I65" i="11"/>
  <c r="H65" i="11"/>
  <c r="I63" i="11"/>
  <c r="H63" i="11"/>
  <c r="I62" i="11"/>
  <c r="H62" i="11"/>
  <c r="I61" i="11"/>
  <c r="H61" i="11"/>
  <c r="I60" i="11"/>
  <c r="I59" i="11"/>
  <c r="I58" i="11"/>
  <c r="I56" i="11"/>
  <c r="H56" i="11"/>
  <c r="I55" i="11"/>
  <c r="H55" i="11"/>
  <c r="I54" i="11"/>
  <c r="I53" i="11"/>
  <c r="I52" i="11"/>
  <c r="I51" i="11"/>
  <c r="H51" i="11"/>
  <c r="I50" i="11"/>
  <c r="I49" i="11"/>
  <c r="I48" i="11"/>
  <c r="S245" i="11"/>
  <c r="S246" i="11"/>
  <c r="S247" i="11"/>
  <c r="S248" i="11"/>
  <c r="S249" i="11"/>
  <c r="S250" i="11"/>
  <c r="S251" i="11"/>
  <c r="S252" i="11"/>
  <c r="S253" i="11"/>
  <c r="S254" i="11"/>
  <c r="S255" i="11"/>
  <c r="S256" i="11"/>
  <c r="S257" i="11"/>
  <c r="S258" i="11"/>
  <c r="S259" i="11"/>
  <c r="S260" i="11"/>
  <c r="S261" i="11"/>
  <c r="S262" i="11"/>
  <c r="S263" i="11"/>
  <c r="S244" i="11"/>
  <c r="L264" i="11" l="1"/>
  <c r="N264" i="11"/>
  <c r="N265" i="11" s="1"/>
  <c r="L265" i="11" l="1"/>
  <c r="M18" i="11"/>
  <c r="I264" i="11"/>
  <c r="I265" i="11" s="1"/>
  <c r="K264" i="11"/>
  <c r="K265" i="11" s="1"/>
  <c r="S231" i="11"/>
  <c r="C264" i="11"/>
  <c r="S230" i="11"/>
  <c r="S229" i="11"/>
  <c r="S226" i="11"/>
  <c r="H264" i="11"/>
  <c r="H265" i="11" s="1"/>
  <c r="J264" i="11"/>
  <c r="J265" i="11" s="1"/>
  <c r="T264" i="11"/>
  <c r="G264" i="11"/>
  <c r="F264" i="11"/>
  <c r="F265" i="11" s="1"/>
  <c r="E264" i="11"/>
  <c r="E265" i="11" s="1"/>
  <c r="D264" i="11"/>
  <c r="K18" i="11" l="1"/>
  <c r="M19" i="11"/>
  <c r="T265" i="11"/>
  <c r="O18" i="11"/>
  <c r="G265" i="11"/>
  <c r="L18" i="11"/>
  <c r="C265" i="11"/>
  <c r="D265" i="11"/>
  <c r="L19" i="11" l="1"/>
  <c r="O19" i="11"/>
  <c r="K19" i="11"/>
  <c r="Q264" i="11"/>
  <c r="Q265" i="11" s="1"/>
  <c r="R264" i="11"/>
  <c r="R265" i="11" s="1"/>
  <c r="P264" i="11"/>
  <c r="P265" i="11" s="1"/>
  <c r="O264" i="11" l="1"/>
  <c r="N18" i="11" l="1"/>
  <c r="O265" i="11"/>
  <c r="N19" i="11" l="1"/>
  <c r="I201" i="11"/>
  <c r="I202" i="11" s="1"/>
  <c r="H201" i="11"/>
  <c r="H202" i="11" s="1"/>
  <c r="D201" i="11"/>
  <c r="D202" i="11" s="1"/>
  <c r="T126" i="10"/>
  <c r="R126" i="10"/>
  <c r="R127" i="10" s="1"/>
  <c r="Q126" i="10"/>
  <c r="Q127" i="10" s="1"/>
  <c r="P126" i="10"/>
  <c r="P127" i="10" s="1"/>
  <c r="O126" i="10"/>
  <c r="N126" i="10"/>
  <c r="L126" i="10"/>
  <c r="L127" i="10" s="1"/>
  <c r="K126" i="10"/>
  <c r="K127" i="10" s="1"/>
  <c r="J126" i="10"/>
  <c r="J127" i="10" s="1"/>
  <c r="I126" i="10"/>
  <c r="I127" i="10" s="1"/>
  <c r="H126" i="10"/>
  <c r="H127" i="10" s="1"/>
  <c r="G126" i="10"/>
  <c r="F126" i="10"/>
  <c r="F127" i="10" s="1"/>
  <c r="E126" i="10"/>
  <c r="E127" i="10" s="1"/>
  <c r="D126" i="10"/>
  <c r="D127" i="10" s="1"/>
  <c r="C126" i="10"/>
  <c r="S125" i="10"/>
  <c r="S124" i="10"/>
  <c r="S123" i="10"/>
  <c r="S122" i="10"/>
  <c r="S121" i="10"/>
  <c r="S120" i="10"/>
  <c r="S119" i="10"/>
  <c r="S118" i="10"/>
  <c r="S117" i="10"/>
  <c r="S116" i="10"/>
  <c r="S115" i="10"/>
  <c r="S114" i="10"/>
  <c r="S113" i="10"/>
  <c r="S112" i="10"/>
  <c r="S111" i="10"/>
  <c r="S110" i="10"/>
  <c r="S109" i="10"/>
  <c r="S108" i="10"/>
  <c r="S107" i="10"/>
  <c r="S106" i="10"/>
  <c r="T94" i="10"/>
  <c r="R94" i="10"/>
  <c r="R95" i="10" s="1"/>
  <c r="Q94" i="10"/>
  <c r="Q95" i="10" s="1"/>
  <c r="P94" i="10"/>
  <c r="P95" i="10" s="1"/>
  <c r="O94" i="10"/>
  <c r="N94" i="10"/>
  <c r="N95" i="10" s="1"/>
  <c r="L94" i="10"/>
  <c r="K94" i="10"/>
  <c r="J94" i="10"/>
  <c r="J95" i="10" s="1"/>
  <c r="I94" i="10"/>
  <c r="I95" i="10" s="1"/>
  <c r="H94" i="10"/>
  <c r="H95" i="10" s="1"/>
  <c r="G94" i="10"/>
  <c r="F94" i="10"/>
  <c r="F95" i="10" s="1"/>
  <c r="E94" i="10"/>
  <c r="E95" i="10" s="1"/>
  <c r="D94" i="10"/>
  <c r="D95" i="10" s="1"/>
  <c r="C94" i="10"/>
  <c r="S93" i="10"/>
  <c r="S92" i="10"/>
  <c r="S91" i="10"/>
  <c r="S90" i="10"/>
  <c r="S89" i="10"/>
  <c r="S88" i="10"/>
  <c r="S87" i="10"/>
  <c r="S86" i="10"/>
  <c r="S85" i="10"/>
  <c r="S84" i="10"/>
  <c r="S83" i="10"/>
  <c r="S82" i="10"/>
  <c r="S81" i="10"/>
  <c r="S80" i="10"/>
  <c r="S79" i="10"/>
  <c r="S78" i="10"/>
  <c r="S77" i="10"/>
  <c r="S76" i="10"/>
  <c r="S75" i="10"/>
  <c r="S74" i="10"/>
  <c r="S213" i="11"/>
  <c r="S214" i="11"/>
  <c r="S215" i="11"/>
  <c r="S216" i="11"/>
  <c r="S218" i="11"/>
  <c r="S219" i="11"/>
  <c r="S220" i="11"/>
  <c r="S221" i="11"/>
  <c r="S222" i="11"/>
  <c r="S223" i="11"/>
  <c r="S224" i="11"/>
  <c r="S225" i="11"/>
  <c r="S227" i="11"/>
  <c r="S212" i="11"/>
  <c r="P232" i="11"/>
  <c r="P233" i="11" s="1"/>
  <c r="Q232" i="11"/>
  <c r="Q233" i="11" s="1"/>
  <c r="R232" i="11"/>
  <c r="R233" i="11" s="1"/>
  <c r="T232" i="11"/>
  <c r="O232" i="11"/>
  <c r="N232" i="11"/>
  <c r="N233" i="11" s="1"/>
  <c r="L232" i="11"/>
  <c r="J232" i="11"/>
  <c r="J233" i="11" s="1"/>
  <c r="I232" i="11"/>
  <c r="I233" i="11" s="1"/>
  <c r="H232" i="11"/>
  <c r="H233" i="11" s="1"/>
  <c r="G232" i="11"/>
  <c r="F232" i="11"/>
  <c r="F233" i="11" s="1"/>
  <c r="E232" i="11"/>
  <c r="E233" i="11" s="1"/>
  <c r="O127" i="10" l="1"/>
  <c r="N18" i="10"/>
  <c r="N19" i="10" s="1"/>
  <c r="G127" i="10"/>
  <c r="L18" i="10"/>
  <c r="T127" i="10"/>
  <c r="O18" i="10"/>
  <c r="O19" i="10" s="1"/>
  <c r="C127" i="10"/>
  <c r="K18" i="10"/>
  <c r="K19" i="10" s="1"/>
  <c r="N127" i="10"/>
  <c r="M18" i="10"/>
  <c r="M19" i="10" s="1"/>
  <c r="E18" i="11"/>
  <c r="G233" i="11"/>
  <c r="F18" i="11"/>
  <c r="T233" i="11"/>
  <c r="G18" i="11"/>
  <c r="O95" i="10"/>
  <c r="G95" i="10"/>
  <c r="D18" i="10"/>
  <c r="D19" i="10" s="1"/>
  <c r="T95" i="10"/>
  <c r="C95" i="10"/>
  <c r="C18" i="10"/>
  <c r="C19" i="10" s="1"/>
  <c r="K95" i="10"/>
  <c r="L95" i="10"/>
  <c r="E18" i="10"/>
  <c r="E19" i="10" s="1"/>
  <c r="O233" i="11"/>
  <c r="L233" i="11"/>
  <c r="S126" i="10"/>
  <c r="S127" i="10" s="1"/>
  <c r="G18" i="10"/>
  <c r="G19" i="10" s="1"/>
  <c r="S94" i="10"/>
  <c r="S95" i="10" s="1"/>
  <c r="F18" i="10"/>
  <c r="F19" i="10" s="1"/>
  <c r="G19" i="11" l="1"/>
  <c r="F19" i="11"/>
  <c r="E19" i="11"/>
  <c r="L19" i="10"/>
  <c r="I63" i="10"/>
  <c r="I64" i="10" s="1"/>
  <c r="H63" i="10"/>
  <c r="H64" i="10" s="1"/>
  <c r="D63" i="10"/>
  <c r="D64" i="10" s="1"/>
  <c r="D232" i="11" l="1"/>
  <c r="C232" i="11"/>
  <c r="C18" i="11" l="1"/>
  <c r="C233" i="11"/>
  <c r="D233" i="11"/>
  <c r="C19" i="11" l="1"/>
  <c r="K232" i="11"/>
  <c r="S217" i="11"/>
  <c r="K233" i="11" l="1"/>
  <c r="D18" i="11"/>
  <c r="S264" i="11"/>
  <c r="S265" i="11" s="1"/>
  <c r="S228" i="11" l="1"/>
  <c r="S232" i="11" s="1"/>
  <c r="S233" i="11" s="1"/>
  <c r="D19" i="11"/>
</calcChain>
</file>

<file path=xl/sharedStrings.xml><?xml version="1.0" encoding="utf-8"?>
<sst xmlns="http://schemas.openxmlformats.org/spreadsheetml/2006/main" count="1648" uniqueCount="375">
  <si>
    <t>Greater London Authority - Whole Life-Cycle Carbon (WLC) Assessment template</t>
  </si>
  <si>
    <t>HOW TO USE THIS SPREADSHEET</t>
  </si>
  <si>
    <t>QUERIES</t>
  </si>
  <si>
    <t xml:space="preserve">Any queries or feedback on this template should be submitted to: </t>
  </si>
  <si>
    <t>ZeroCarbonPlanning@london.gov.uk</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</si>
  <si>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</si>
  <si>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</si>
  <si>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</si>
  <si>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</si>
  <si>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</si>
  <si>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</si>
  <si>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</si>
  <si>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</si>
  <si>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</si>
  <si>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</si>
  <si>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</si>
  <si>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Has this principle been adopted? (Y/N)</t>
  </si>
  <si>
    <t xml:space="preserve">If yes provide examples, and if no please provide reasons for this </t>
  </si>
  <si>
    <t>Reuse and retrofit of existing buildings</t>
  </si>
  <si>
    <t xml:space="preserve">Significant retention and reuse of structures is carbon efficient and reduces construction costs. </t>
  </si>
  <si>
    <t>Use recycled or repurposed material</t>
  </si>
  <si>
    <t>Reduces carbon emissions and reduces waste.</t>
  </si>
  <si>
    <t>Material selection</t>
  </si>
  <si>
    <t>Appropriate material choices is key to carbon reduction. Ensuring that there is synchronicity between materials selected and planned life expectancy of the building reduces waste and the need for replacement, thus reducing in use costs.</t>
  </si>
  <si>
    <t>Minimise operational energy use</t>
  </si>
  <si>
    <t>A 'fabric first' approach should be prioritised to minimise energy demand and reduce carbon and in-use costs.</t>
  </si>
  <si>
    <t>Minimise operational water use</t>
  </si>
  <si>
    <t>Choice of materials and durability of systems, to avoid leakage and subsequent building damage, contribute to reducing the carbon cost of water use.</t>
  </si>
  <si>
    <t>Disassembly and reuse</t>
  </si>
  <si>
    <t>Designing for future disassembly ensures that products do not become future waste, and maintain their environmental and economic value.</t>
  </si>
  <si>
    <t>Building shape and form</t>
  </si>
  <si>
    <t>Compact efficient shapes help minimise both operational and embodied carbon emissions for a given floor area. This means a more efficient building overall resulting in lower construction and in use costs.</t>
  </si>
  <si>
    <t>Regenerative design</t>
  </si>
  <si>
    <r>
      <t>Removing CO</t>
    </r>
    <r>
      <rPr>
        <sz val="8"/>
        <color rgb="FF313231"/>
        <rFont val="Arial"/>
        <family val="2"/>
      </rPr>
      <t>2</t>
    </r>
    <r>
      <rPr>
        <sz val="10"/>
        <color rgb="FF313231"/>
        <rFont val="Arial"/>
        <family val="2"/>
      </rPr>
      <t xml:space="preserve"> from the atmosphere through materials and systems absorbing it makes a direct positive contribution to carbon reduction. </t>
    </r>
  </si>
  <si>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</si>
  <si>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</si>
  <si>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</si>
  <si>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operational/embodied carbon relationship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</si>
  <si>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</si>
  <si>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</si>
  <si>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</si>
  <si>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</si>
  <si>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</si>
  <si>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an unnecessary and avoidable carbon cost. Buildings should be designed to minimise fabrication and construction waste, and to ease repair and replacement with minimum waste, which helps reduce initial and in-use costs. </t>
  </si>
  <si>
    <t>Efficient fabrication</t>
  </si>
  <si>
    <t>Lightweight construction</t>
  </si>
  <si>
    <t xml:space="preserve">Lightweight construction uses less material which reduces the carbon footprint of the building as there is less material to source, fabricate and deliver to site. </t>
  </si>
  <si>
    <t>Circular economy</t>
  </si>
  <si>
    <t xml:space="preserve">The circular economy principle focusses on a more efficient use of materials which in turn leads to carbon and financial efficiencies. </t>
  </si>
  <si>
    <t>Date of assessment</t>
  </si>
  <si>
    <t>Nationally recognised assessment method used</t>
  </si>
  <si>
    <t>Reference study period (if not 60 years)</t>
  </si>
  <si>
    <t xml:space="preserve">Software tool used </t>
  </si>
  <si>
    <t>Source of carbon data for materials and products</t>
  </si>
  <si>
    <t>EPD database used</t>
  </si>
  <si>
    <t>Module A1-A5</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</si>
  <si>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</si>
  <si>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</si>
  <si>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</si>
  <si>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</si>
  <si>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Key site opportunities and constraints in reducing WLC emissions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</si>
  <si>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</si>
  <si>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</si>
  <si>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Benefits and loads beyond the system boundary (Module D)</t>
  </si>
  <si>
    <t>Building element category</t>
  </si>
  <si>
    <t>Material quantity (kg)</t>
  </si>
  <si>
    <t>Demolition: Toxic/Hazardous/Contaminated Material Treatment</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</si>
  <si>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</si>
  <si>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</si>
  <si>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</si>
  <si>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</si>
  <si>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</si>
  <si>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</si>
  <si>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</si>
  <si>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</si>
  <si>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</si>
  <si>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</si>
  <si>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</si>
  <si>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</si>
  <si>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</si>
  <si>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t>
  </si>
  <si>
    <t>Services (MEP)</t>
  </si>
  <si>
    <t>Prefabricated Buildings and Building Units</t>
  </si>
  <si>
    <t>Work to Existing Building</t>
  </si>
  <si>
    <t>External works</t>
  </si>
  <si>
    <t xml:space="preserve">[A1] to [A3] </t>
  </si>
  <si>
    <t>[A4]</t>
  </si>
  <si>
    <t>[A5]</t>
  </si>
  <si>
    <t>[B1]</t>
  </si>
  <si>
    <t>[B2]*</t>
  </si>
  <si>
    <t>[B3]*</t>
  </si>
  <si>
    <t>[B4]*</t>
  </si>
  <si>
    <t>[B5]*</t>
  </si>
  <si>
    <t>[B6]</t>
  </si>
  <si>
    <t>[B7]</t>
  </si>
  <si>
    <t>[C1]</t>
  </si>
  <si>
    <t>[C2]</t>
  </si>
  <si>
    <t>[C3]</t>
  </si>
  <si>
    <t>[C4]</t>
  </si>
  <si>
    <t>Temporary Diversion Works</t>
  </si>
  <si>
    <t>Regulated emissions</t>
  </si>
  <si>
    <t>Unregulated emissions</t>
  </si>
  <si>
    <t>TOTAL kg CO2e</t>
  </si>
  <si>
    <r>
      <t xml:space="preserve">TOTAL - </t>
    </r>
    <r>
      <rPr>
        <sz val="10"/>
        <color rgb="FFFFFFFF"/>
        <rFont val="Arial"/>
        <family val="2"/>
      </rPr>
      <t>kg CO2e/m2 GIA</t>
    </r>
  </si>
  <si>
    <t>Notes:</t>
  </si>
  <si>
    <t>Further potential opportunities</t>
  </si>
  <si>
    <t>Fittings, furnishings &amp; equipment (FFE)</t>
  </si>
  <si>
    <t>Note/example</t>
  </si>
  <si>
    <t>For all primary building systems (structure, substructure, envelope, MEP services, internal finishes)</t>
  </si>
  <si>
    <t>MATERIAL QUANTITY AND END OF LIFE SCENARIOS</t>
  </si>
  <si>
    <t>Declare 'end of life' scenario as per project’s Circular Economy Statement</t>
  </si>
  <si>
    <t>Module D*</t>
  </si>
  <si>
    <t>Module C</t>
  </si>
  <si>
    <t>Module B</t>
  </si>
  <si>
    <t>Module A</t>
  </si>
  <si>
    <t>Mandatary cells for completion</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</si>
  <si>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</si>
  <si>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r>
      <rPr>
        <vertAlign val="superscript"/>
        <sz val="10"/>
        <color rgb="FF000000"/>
        <rFont val="Arial"/>
        <family val="2"/>
      </rPr>
      <t>1</t>
    </r>
    <r>
      <rPr>
        <sz val="10"/>
        <color rgb="FF000000"/>
        <rFont val="Arial"/>
        <family val="2"/>
      </rPr>
      <t xml:space="preserve"> If you have entered a reference study period in cell C10 because the assumed building life expectancy is greater or less than 60 years, this table should be copied and pasted below using the actual assumed life expectancy. This should be done for both GWP reporting tables and should be clearly labelled.</t>
    </r>
  </si>
  <si>
    <r>
      <t>GWP POTENTIAL FOR ALL LIFE-CYCLE MODULES</t>
    </r>
    <r>
      <rPr>
        <b/>
        <vertAlign val="superscript"/>
        <sz val="10"/>
        <color rgb="FFFFFFFF"/>
        <rFont val="Arial"/>
        <family val="2"/>
      </rPr>
      <t xml:space="preserve">1                                                                                                                                                         </t>
    </r>
    <r>
      <rPr>
        <b/>
        <sz val="10"/>
        <color rgb="FFFFFFFF"/>
        <rFont val="Arial"/>
        <family val="2"/>
      </rPr>
      <t>(kgCO2e)</t>
    </r>
  </si>
  <si>
    <r>
      <t>TOTAL
Modules A-C 
kgCO</t>
    </r>
    <r>
      <rPr>
        <b/>
        <vertAlign val="subscript"/>
        <sz val="10"/>
        <color rgb="FFFFFFFF"/>
        <rFont val="Arial"/>
        <family val="2"/>
      </rPr>
      <t>2</t>
    </r>
    <r>
      <rPr>
        <b/>
        <sz val="10"/>
        <color rgb="FFFFFFFF"/>
        <rFont val="Arial"/>
        <family val="2"/>
      </rPr>
      <t>e</t>
    </r>
  </si>
  <si>
    <r>
      <t>GWP POTENTIAL FOR ALL LIFE-CYCLE MODULES</t>
    </r>
    <r>
      <rPr>
        <b/>
        <vertAlign val="superscript"/>
        <sz val="10"/>
        <color rgb="FFFFFFFF"/>
        <rFont val="Arial"/>
        <family val="2"/>
      </rPr>
      <t xml:space="preserve">1                                                                                                                                                         </t>
    </r>
    <r>
      <rPr>
        <b/>
        <sz val="10"/>
        <color rgb="FFFFFFFF"/>
        <rFont val="Arial"/>
        <family val="2"/>
      </rPr>
      <t xml:space="preserve">(kgCO2e)                                                                                           </t>
    </r>
  </si>
  <si>
    <t>ASSESSMENT 1 - current status of the electricity grid</t>
  </si>
  <si>
    <t>ASSESSMENT 2 - expected decarbonisation of the electricity grid</t>
  </si>
  <si>
    <t>N/A</t>
  </si>
  <si>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</si>
  <si>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</si>
  <si>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</si>
  <si>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r>
      <t>[A4]</t>
    </r>
    <r>
      <rPr>
        <b/>
        <vertAlign val="superscript"/>
        <sz val="10"/>
        <color rgb="FF000000"/>
        <rFont val="Arial"/>
        <family val="2"/>
      </rPr>
      <t>2</t>
    </r>
  </si>
  <si>
    <r>
      <t>Material 'end of life'</t>
    </r>
    <r>
      <rPr>
        <b/>
        <sz val="10"/>
        <rFont val="Calibri"/>
        <family val="2"/>
      </rPr>
      <t> </t>
    </r>
    <r>
      <rPr>
        <b/>
        <sz val="10"/>
        <rFont val="Arial"/>
        <family val="2"/>
      </rPr>
      <t>scenarios (Module C)</t>
    </r>
  </si>
  <si>
    <t>Assessment 1</t>
  </si>
  <si>
    <t>Assessment 2</t>
  </si>
  <si>
    <t>Assessment no.</t>
  </si>
  <si>
    <t>Material type</t>
  </si>
  <si>
    <t>e.g. Reinforcement</t>
  </si>
  <si>
    <t>e.g. Formwork</t>
  </si>
  <si>
    <t>65000 kg</t>
  </si>
  <si>
    <t>5000 kg</t>
  </si>
  <si>
    <t>250 kg</t>
  </si>
  <si>
    <t xml:space="preserve">* Report non-decarbonised values for both material and operational emissions using current status of the electricity grid.  </t>
  </si>
  <si>
    <t>* Report decarbonised values for both material and operational emissions using expected decarbonisation of the electricity grid.</t>
  </si>
  <si>
    <t>TOTAL</t>
  </si>
  <si>
    <r>
      <rPr>
        <vertAlign val="superscript"/>
        <sz val="10"/>
        <color rgb="FF000000"/>
        <rFont val="Arial"/>
        <family val="2"/>
      </rPr>
      <t>2</t>
    </r>
    <r>
      <rPr>
        <sz val="10"/>
        <color rgb="FF000000"/>
        <rFont val="Arial"/>
        <family val="2"/>
      </rPr>
      <t xml:space="preserve"> Use the ‘European manufactured’ transportation scenarios (see Table 7, page 19 of the RICS PS) to calculate transportation emissions of MEP equipment.</t>
    </r>
  </si>
  <si>
    <t>WLC reduction principles adopted</t>
  </si>
  <si>
    <t>Y</t>
  </si>
  <si>
    <t>N</t>
  </si>
  <si>
    <t>0 kg</t>
  </si>
  <si>
    <t>Estimated reusable materials (kg)</t>
  </si>
  <si>
    <t>Estimated recyclable materials (kg)</t>
  </si>
  <si>
    <t>2 kg</t>
  </si>
  <si>
    <t>25 kg</t>
  </si>
  <si>
    <t>8 kg</t>
  </si>
  <si>
    <t>Material intensity (kg/m2 GIA)</t>
  </si>
  <si>
    <t>[If using more than one database please list all]</t>
  </si>
  <si>
    <t>Assumptions made with respect to maintenance, repair and replacement cycles (Module B)</t>
  </si>
  <si>
    <t>Product and Construction Stage (Module A)</t>
  </si>
  <si>
    <t>Assumptions made with respect to maintenance, repair and replacement cycles  (Module B)</t>
  </si>
  <si>
    <t xml:space="preserve">Construction process stage (kgCO2e)  </t>
  </si>
  <si>
    <t xml:space="preserve">Use stage (kgCO2e)  </t>
  </si>
  <si>
    <t xml:space="preserve">Product stage (kgCO2e)  </t>
  </si>
  <si>
    <t xml:space="preserve">End of Life (EoL) stage (kgCO2e)  </t>
  </si>
  <si>
    <t xml:space="preserve">Benefits and loads beyond the system boundary (kgCO2e)  </t>
  </si>
  <si>
    <r>
      <t xml:space="preserve">Sequestered (or biogenic) carbon </t>
    </r>
    <r>
      <rPr>
        <sz val="10"/>
        <color rgb="FF000000"/>
        <rFont val="Arial"/>
        <family val="2"/>
      </rPr>
      <t>(negative value)</t>
    </r>
    <r>
      <rPr>
        <b/>
        <sz val="10"/>
        <color rgb="FF000000"/>
        <rFont val="Arial"/>
        <family val="2"/>
      </rPr>
      <t xml:space="preserve"> (kgCO2e)  </t>
    </r>
  </si>
  <si>
    <r>
      <t xml:space="preserve">Sequestered (or biogenic) carbon </t>
    </r>
    <r>
      <rPr>
        <sz val="10"/>
        <color rgb="FF000000"/>
        <rFont val="Arial"/>
        <family val="2"/>
      </rPr>
      <t xml:space="preserve">(negative value) </t>
    </r>
    <r>
      <rPr>
        <b/>
        <sz val="10"/>
        <color rgb="FF000000"/>
        <rFont val="Arial"/>
        <family val="2"/>
      </rPr>
      <t xml:space="preserve">(kgCO2e)  </t>
    </r>
  </si>
  <si>
    <t>Efficient construction methods (e.g. modular systems, precision manufacturing and modern methods of construction) contribute to better build quality, reduce construction phase waste and reduce the need for repairs during post completion and the defects period (snagging).</t>
  </si>
  <si>
    <t>Breakdown of material type in each category
[Insert more lines if needed]
e.g. Concrete</t>
  </si>
  <si>
    <t>[This list does not need to be exhaustive but should identify the actions with the biggest impacts. Insert more lines if needed]</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</si>
  <si>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</si>
  <si>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Confirm here whether Assessment 1 or Assessment 2 (see below) is to form the basis of design decisions</t>
  </si>
  <si>
    <t>Confirm here whether Assessment 1 or Assessment 2 formed the basis of design decisions</t>
  </si>
  <si>
    <r>
      <t xml:space="preserve">Estimated WLC emissions (Assessment 2)
</t>
    </r>
    <r>
      <rPr>
        <sz val="10"/>
        <color theme="0"/>
        <rFont val="Arial"/>
        <family val="2"/>
      </rPr>
      <t xml:space="preserve">N.B. The results from Assessment 2 below are automatically populated here. </t>
    </r>
  </si>
  <si>
    <t>Module B6-B7</t>
  </si>
  <si>
    <t>Module B1-B5</t>
  </si>
  <si>
    <t>e.g. BS EN 15978, with additional guidance from RICS Professional Statement</t>
  </si>
  <si>
    <t>Operational Water</t>
  </si>
  <si>
    <t xml:space="preserve">Commentary comparing the post-construction results against the WLC emissions baseline (Assessment 1) above </t>
  </si>
  <si>
    <t xml:space="preserve">Commentary comparing the post-construction results against the WLC benchmarks (see Appendix 2) </t>
  </si>
  <si>
    <t xml:space="preserve">Commentary comparing the post-construction results against the WLC emissions baseline (Assessment 2) above </t>
  </si>
  <si>
    <r>
      <t xml:space="preserve">Estimated WLC emissions (Assessment 1)
</t>
    </r>
    <r>
      <rPr>
        <sz val="10"/>
        <color theme="0"/>
        <rFont val="Arial"/>
        <family val="2"/>
      </rPr>
      <t xml:space="preserve">N.B. This forms the WLC baseline for the development. The results from Assessment 1 below are automatically populated here. </t>
    </r>
  </si>
  <si>
    <t xml:space="preserve">Comparison with WLC benchmarks (see Appendix 2 of the guidance) if Assessment 1 was used to inform design decisions
</t>
  </si>
  <si>
    <t xml:space="preserve">Comparison with WLC benchmarks (see Appendix 2 of the guidance) if Assessment 2 was used to inform design decisions
</t>
  </si>
  <si>
    <t xml:space="preserve">Action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</si>
  <si>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</si>
  <si>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</si>
  <si>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Specify further opportunities to reduce the development’s whole life-cycle carbon emissions. including the WLC reduction potential</t>
  </si>
  <si>
    <t>Action</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</si>
  <si>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</si>
  <si>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WLC emissions baseline (Assessment 2)                                                             
</t>
    </r>
    <r>
      <rPr>
        <sz val="10"/>
        <color theme="0"/>
        <rFont val="Arial"/>
        <family val="2"/>
      </rPr>
      <t>(automatically populated from the 'detailed planning stage' tab)</t>
    </r>
  </si>
  <si>
    <r>
      <t xml:space="preserve">WLC emissions baseline (Assessment 1)                                                             
</t>
    </r>
    <r>
      <rPr>
        <sz val="10"/>
        <color theme="0"/>
        <rFont val="Arial"/>
        <family val="2"/>
      </rPr>
      <t>(automatically populated from the 'detailed planning stage' tab)</t>
    </r>
  </si>
  <si>
    <r>
      <t xml:space="preserve">Post-construction WLC emissions (Assessment 1)                                                                                                                                                                                                                               </t>
    </r>
    <r>
      <rPr>
        <sz val="10"/>
        <color theme="0"/>
        <rFont val="Arial"/>
        <family val="2"/>
      </rPr>
      <t>(automatically populated from Assessment 1 below)</t>
    </r>
  </si>
  <si>
    <r>
      <t xml:space="preserve">Post-construction WLC emissions (Assessment 2)                                                                                                                               </t>
    </r>
    <r>
      <rPr>
        <sz val="10"/>
        <color theme="0"/>
        <rFont val="Arial"/>
        <family val="2"/>
      </rPr>
      <t>(automatically populated from Assessment 2 below)</t>
    </r>
  </si>
  <si>
    <t xml:space="preserve">[Explain the reasons for any divergences from WLC benchmarks, including against the WLC aspirational benchmarks. Please note that grid decarbonisation has not been accounted for in the benchmarks] </t>
  </si>
  <si>
    <r>
      <t>Summary of</t>
    </r>
    <r>
      <rPr>
        <b/>
        <u/>
        <sz val="10"/>
        <color theme="0"/>
        <rFont val="Arial"/>
        <family val="2"/>
      </rPr>
      <t xml:space="preserve"> key actions</t>
    </r>
    <r>
      <rPr>
        <b/>
        <sz val="10"/>
        <color theme="0"/>
        <rFont val="Arial"/>
        <family val="2"/>
      </rPr>
      <t xml:space="preserve"> to reduce whole life-cycle carbon emissions that have informed this assessment, including the WLC reductions</t>
    </r>
  </si>
  <si>
    <t>https://www.london.gov.uk/what-we-do/planning/implementing-london-plan/planning-guidance/whole-life-cycle-carbon-assessments-guidance-pre-consultation-draft</t>
  </si>
  <si>
    <t>1. Pre-application stage</t>
  </si>
  <si>
    <t xml:space="preserve">At pre-application stage, applicants are required to complete the pre-application information tab of this template which requires applicants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</si>
  <si>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</si>
  <si>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At outline stage this can be based on default figures from the RICS Professional Statement: Whole Life Carbon assessment for the built environment. At detailed stage this should be based on bespoke building assumptions. Applicants are required to undertake two assessments; the first accounts for the current status of the electricity grid and the second accounts for its expected decarbonisation. Applicants may determine which assessment is to form the basis of design decisions (which should be confirmed in the relevant cell) but both assessments should be completed. This spreadsheet allows for both assessments to be provided.  </t>
  </si>
  <si>
    <t>3. Post-construction stage</t>
  </si>
  <si>
    <t xml:space="preserve">Applicants are required to submit WLC information to the GLA at the following three stages: pre-application, outline/detailed planning submission and post-construction. Separate tabs are provided in this spreadsheet for each stage. An outline of the information required at each stage and how to submit it is provided below.  </t>
  </si>
  <si>
    <t xml:space="preserve">This template should be used by planning applicants to fulfil the requirements of the Mayor's Whole Life-Cycle Carbon assessment policy set out in London Plan Policy SI 2. Before completing and submitting this spreadsheet to the GLA, applicants should read the Whole Life-Cycle Carbon Assessment guidance:  
</t>
  </si>
  <si>
    <t>At the final stage of the WLC assessment process, applicants should complete the post-construction result tab of this template and submit it to the GLA within three months of practical completion. This will require an update of the information provided at planning submission stage and for the actual WLC carbon emission figures to be reported using actual material quantities and site emissions during construction. Information should be submitted to:</t>
  </si>
  <si>
    <t>United Kingdom LCI - V17 - Life Cycle Strategies</t>
  </si>
  <si>
    <t>eTool LCD</t>
  </si>
  <si>
    <t>Colt L4 Data Centre, London</t>
  </si>
  <si>
    <t>Data Centre</t>
  </si>
  <si>
    <t>Data Centre, comprised of 2 Nos. G+4+Roof/Gantry buildings each with 9 data halls</t>
  </si>
  <si>
    <t>17th September 2021</t>
  </si>
  <si>
    <t xml:space="preserve">ADW Developments		</t>
  </si>
  <si>
    <t xml:space="preserve">
The scheme has a A1-A5 kg CO2e/m2 GIA value of 932. The scheme has a B-C (except B6,B7) kg CO2e/m2 GIA value of 55.</t>
  </si>
  <si>
    <t>Bulk Aggregates Sands and Soils | Sand | Unspecified</t>
  </si>
  <si>
    <t>Concrete | Unreinforced | Portland Cement Blends | 30 MPa</t>
  </si>
  <si>
    <t>Concrete | Unreinforced | Portland Cement Blends | 40 MPa</t>
  </si>
  <si>
    <t>Ferrous Metals | Steel | Reinforcement bar | Unspecified</t>
  </si>
  <si>
    <t>Plastics | High Density Polyethylene (HDPE) | Unspecified</t>
  </si>
  <si>
    <t>Plastics | Polyurethane | Unspecified</t>
  </si>
  <si>
    <t>Plastics | Polyvinyl Chloride (PVC) | Unspecified</t>
  </si>
  <si>
    <t>Timber | Sustainably Sourced | Plywood | Unspecified</t>
  </si>
  <si>
    <t>Ferrous Metals | Steel | Galvanised Structural | Unspecified</t>
  </si>
  <si>
    <t>Resins and Adhesives | Melamine Resin</t>
  </si>
  <si>
    <t>Cementitious Binders | Mortars and Renders | 1 cement : 4 sand</t>
  </si>
  <si>
    <t>Concrete | Unreinforced | Portland Cement Blends | Unspecified</t>
  </si>
  <si>
    <t>Ferrous Metals | Steel | Coated Sheet | Galvanised (zinc coated)</t>
  </si>
  <si>
    <t>Ferrous Metals | Steel | Stainless | Unspecified</t>
  </si>
  <si>
    <t>Ferrous Metals | Steel | Stainless | Wire</t>
  </si>
  <si>
    <t>Metals (Non-Ferous) | Aluminium Unspecified</t>
  </si>
  <si>
    <t>Asphalt and Bitumen | Asphalt hot mix 5.5% bitumen, (0% RAP)</t>
  </si>
  <si>
    <t>Bulk Aggregates Sands and Soils | Soil | Unspecified</t>
  </si>
  <si>
    <t>Carpets and Floor Coverings | Underlay | Felt</t>
  </si>
  <si>
    <t>Concrete | Unreinforced | Portland Cement Blends | 25 MPa</t>
  </si>
  <si>
    <t>Gases | Refrigerants | R-744 (CO2)</t>
  </si>
  <si>
    <t>Insulation | Rigid Foams and Boards | Polystyrene | Unspecified EPS</t>
  </si>
  <si>
    <t>Plastics | Polyvinyl Chloride (PVC) | PVC Pipe</t>
  </si>
  <si>
    <t>Bricks, Blocks and Pavers | Clay Bricks and Pavers | Unspecified</t>
  </si>
  <si>
    <t>Concrete | Reinforced | 1.0% Reinforcement | Portland Cement Blends | 30 MPa</t>
  </si>
  <si>
    <t>Ferrous Metals | Steel | General | Unspecified</t>
  </si>
  <si>
    <t>Finished Products | Electrical Goods | Solar Inverters | Solar Inverter Commercial (20kW)</t>
  </si>
  <si>
    <t>Finished Products | Electrical Goods | Solar PV Panels | Monocystalline</t>
  </si>
  <si>
    <t>Glazing | Windows | Aluminium Framed | Thermal Break | Double Glaze | Commercial Fixed</t>
  </si>
  <si>
    <t>Metals (Non-Ferous) | Aluminium Sheet - Powder-coated</t>
  </si>
  <si>
    <t>Metals (Non-Ferous) | Copper Wire</t>
  </si>
  <si>
    <t>Plastics | General | Unspecified</t>
  </si>
  <si>
    <t>Ferrous Metals | Steel | Coated Sheet | Enamelled</t>
  </si>
  <si>
    <t>Paints and Finishes | Unspecified | 1 Coat</t>
  </si>
  <si>
    <t>Timber | Sustainably Sourced | General | Unspecified</t>
  </si>
  <si>
    <t>Ferrous Metals | Steel | Coated Sheet | Zinc Coated &amp; Coloured Sheet 0.43mm</t>
  </si>
  <si>
    <t>Insulation | Blankets and Batts | Glass Fibre Batts | R 1.5</t>
  </si>
  <si>
    <t>Insulation | Blankets and Batts | Glass Fibre Batts | Unspecified</t>
  </si>
  <si>
    <t>Plaster and Mineral Derived Products | 100% Primary Gypsum | Plasterboard | Unspecified Sheets</t>
  </si>
  <si>
    <t>Timber | Sustainably Sourced | Oriented Stand Board (OSB) | Unspecified</t>
  </si>
  <si>
    <t>Carpets and Floor Coverings | Artificial Turf | Polyester and Nylon</t>
  </si>
  <si>
    <t>Carpets and Floor Coverings | Carpet | Nylon | Medium Use</t>
  </si>
  <si>
    <t>Ferrous Metals | Steel | Accessories | Unspecified</t>
  </si>
  <si>
    <t>Ferrous Metals | Steel | Hot Extrusion | Unspecified</t>
  </si>
  <si>
    <t>Plaster and Mineral Derived Products | 100% Primary Gypsum | Plaster | Unspecified</t>
  </si>
  <si>
    <t>Plaster and Mineral Derived Products | 100% Primary Gypsum | Plasterboard | 12mm Sheets</t>
  </si>
  <si>
    <t>Resins and Adhesives | Epoxy Resin</t>
  </si>
  <si>
    <t>Resins and Adhesives | Urea Formaldehyde</t>
  </si>
  <si>
    <t>Timber | Sustainably Sourced | Medium Density Fibreboard (MDF) | Unspecified</t>
  </si>
  <si>
    <t>Timber | Sustainably Sourced | Softwood | Unspecified</t>
  </si>
  <si>
    <t>Ceramics | Tiles | Ceramic Tiles</t>
  </si>
  <si>
    <t>Ferrous Metals | Steel | Coated Sheet | Zinc Coated</t>
  </si>
  <si>
    <t>Ferrous Metals | Steel | Coated Sheet | Zinc Coated &amp; Coloured Sheet 0.56mm</t>
  </si>
  <si>
    <t>Glazing | Glass and Films | Flat Glass</t>
  </si>
  <si>
    <t>Metals (Non-Ferous) | Copper Unspecified</t>
  </si>
  <si>
    <t>Paints and Finishes | Unspecified | 2 Coats</t>
  </si>
  <si>
    <t>Paints and Finishes | Wood Stains and Finishes | General</t>
  </si>
  <si>
    <t>Plastics | ABS | Unspecified</t>
  </si>
  <si>
    <t>Timber | Sustainably Sourced | Hardwood | Unspecified</t>
  </si>
  <si>
    <t>Timber | Sustainably Sourced | Particle Board | Indoor</t>
  </si>
  <si>
    <t>Ceramics | Porcelain Sanitary Products | General</t>
  </si>
  <si>
    <t>Ferrous Metals | Iron | Unspecified</t>
  </si>
  <si>
    <t>Finished Products | Electrical Goods | Electric Motors | Unspecified</t>
  </si>
  <si>
    <t>Finished Products | Electrical Goods | Electrical Equipment | General Electrical Equipment</t>
  </si>
  <si>
    <t>Finished Products | Electrical Goods | Electronics | Electronics For Control Unit</t>
  </si>
  <si>
    <t>Finished Products | Electrical Goods | Light Fittings | Flourescent Globes | Finished Products | Electrical Goods | Light Fittings | LED Globes</t>
  </si>
  <si>
    <t>Gases | Refrigerants | R-410A (Puron, AZ-20)</t>
  </si>
  <si>
    <t>Insulation | Rigid Foams and Boards | Polyurethane | Polyurethane</t>
  </si>
  <si>
    <t>Metals (Non-Ferous) | Titanium</t>
  </si>
  <si>
    <t>Plastics | Nylon | Unspecified</t>
  </si>
  <si>
    <t>Rubber | Synthetic</t>
  </si>
  <si>
    <t>Plastics | Polycarbonate | Unspecified</t>
  </si>
  <si>
    <t>Plastics | Polypropylene | Injection Moulding</t>
  </si>
  <si>
    <t>Asphalt and Bitumen | Asphalt hot mix 4.6% bitumen (20% RAP)</t>
  </si>
  <si>
    <t>Bulk Aggregates Sands and Soils | Aggregate | Aggregate (Quarried)</t>
  </si>
  <si>
    <t>Insulation | Rigid Foams and Boards | Polyethylene | Polyethylene</t>
  </si>
  <si>
    <t>Paints and Finishes | Solvent Based | 1 Coat</t>
  </si>
  <si>
    <t>Resins and Adhesives | Mastic Sealant</t>
  </si>
  <si>
    <t>Water | Untreated | Unspecified</t>
  </si>
  <si>
    <t>Assumed Replacement at 60 years</t>
  </si>
  <si>
    <t xml:space="preserve">90% recycle as hardcore/higher value recycling; 10% landfill </t>
  </si>
  <si>
    <t xml:space="preserve">5% reuse 92% recycle (back into steel); 3% landfill </t>
  </si>
  <si>
    <t>50% reycle; 30% efw; 20 landfill</t>
  </si>
  <si>
    <t>Assumed Replacement at 10 years</t>
  </si>
  <si>
    <t xml:space="preserve">30% recycle; 40% efw; 30% landfill </t>
  </si>
  <si>
    <t xml:space="preserve">40% recycle; 30% efw; 30% landfill </t>
  </si>
  <si>
    <t>5% reuse; 10% recycle; 70% efw; 15% landfill</t>
  </si>
  <si>
    <t xml:space="preserve">15% reuse; 84% recycle; 1% landfill </t>
  </si>
  <si>
    <t>Assumed Replacement at 25 years</t>
  </si>
  <si>
    <t xml:space="preserve">50% efw; 50% landfill </t>
  </si>
  <si>
    <t xml:space="preserve">12% reuse; 95% recycle (back into steel); 3% landfill </t>
  </si>
  <si>
    <t>Assumed Replacement at 50 years</t>
  </si>
  <si>
    <t xml:space="preserve">10% reuse; 85% recycle (back into al); 5% landfill </t>
  </si>
  <si>
    <t>90% recycle; 10% landfill</t>
  </si>
  <si>
    <t xml:space="preserve">70% reuse/reycle; 30% landfill </t>
  </si>
  <si>
    <t xml:space="preserve">20% reuse; 60% recycle; 20% landfill </t>
  </si>
  <si>
    <t xml:space="preserve">n/a </t>
  </si>
  <si>
    <t xml:space="preserve">70% efw; 30% landfill </t>
  </si>
  <si>
    <t>Assumed Replacement at 50 years, Except Roof Outlets 60 years</t>
  </si>
  <si>
    <t>Assumed Replacement at 60 years, Except Kerbs 30 years ; Tarmac 50 years</t>
  </si>
  <si>
    <t xml:space="preserve">7% reuse; 92% recycle; 1% landfill </t>
  </si>
  <si>
    <t>Assumed Replacement at 44 years</t>
  </si>
  <si>
    <t>Assumed Replacement at 45 years</t>
  </si>
  <si>
    <t>Assumed Replacement at 40 years</t>
  </si>
  <si>
    <t>Assumed Replacement at 60 years, Except Ventilation Grille 50 years</t>
  </si>
  <si>
    <t>Assumed Replacement at 60 years, Except Doors 17.5 years</t>
  </si>
  <si>
    <t xml:space="preserve">90% reycle; 10% landfill </t>
  </si>
  <si>
    <t xml:space="preserve">10% reuse; 40% recycle; 45% efw; 5% landfill </t>
  </si>
  <si>
    <t>Assumed Replacement at 10 years, Except Dry Lining 40 years ; Ply Lining 37 years</t>
  </si>
  <si>
    <t xml:space="preserve">20% recycle; 80% landfill </t>
  </si>
  <si>
    <t>Assumed Replacement at 55 years</t>
  </si>
  <si>
    <t xml:space="preserve">70% recycle; 30% landfill </t>
  </si>
  <si>
    <t xml:space="preserve">10% reuse; 5% recycle; 60% efw; 25% landfill </t>
  </si>
  <si>
    <t>Assumed Replacement at 10 years, Except Ceiling Painting 17.5 years ; Soffit 45 years</t>
  </si>
  <si>
    <t>Assumed Replacement at 17.5 years</t>
  </si>
  <si>
    <t>Assumed Replacement at 42 years</t>
  </si>
  <si>
    <t xml:space="preserve">60% reuse; 20% recycle; 10% efw; 10% landfill </t>
  </si>
  <si>
    <t xml:space="preserve">30% reuse; 65% recycle; 5% landfill </t>
  </si>
  <si>
    <t>Assumed Replacement at 15 years, Except Raised Access Flooring 25 years</t>
  </si>
  <si>
    <t>Assumed Replacement at 30 years, Except Raised Access Flooring 25 years</t>
  </si>
  <si>
    <t>Assumed Replacement at 30 years</t>
  </si>
  <si>
    <t>Assumed Replacement at 60 years, Except Kerbs 15 years</t>
  </si>
  <si>
    <t>Assumed Replacement at 15 years</t>
  </si>
  <si>
    <t>Assumed Replacement at 50 years, Except Spandrel 44 years</t>
  </si>
  <si>
    <t xml:space="preserve">30% reuse; 60% recycle; 10% landfill </t>
  </si>
  <si>
    <t>Assumed Replacement at 60 years, Except Spandrels 44 years</t>
  </si>
  <si>
    <t>Assumed Replacement at 60 years, Except Ventilation 15 years ; HVAC 20 years</t>
  </si>
  <si>
    <t xml:space="preserve">10% reuse; 90% recycle </t>
  </si>
  <si>
    <t>Assumed Replacement at 50 years, Except Glass Roof 25 years</t>
  </si>
  <si>
    <t>Assumed Replacement at 7.5 years</t>
  </si>
  <si>
    <t>Assumed Replacement at 18.8 years</t>
  </si>
  <si>
    <t>Assumed Replacement at 15 years, Except HVAC 20 years</t>
  </si>
  <si>
    <t>20% recycle; 60% efw; 20% landfill</t>
  </si>
  <si>
    <t>Assumed Replacement at 0.5 years</t>
  </si>
  <si>
    <t>Assumed Replacement at 60 years, Except Kerbs 30 years</t>
  </si>
  <si>
    <t>Assumed Replacement at 25 years, Except Stone Pavement 60 years</t>
  </si>
  <si>
    <t xml:space="preserve">10% reuse; 30% recycle; 50% efw; 10% landfill </t>
  </si>
  <si>
    <t>The scheme includes demolition of existing data cenre and tudor works (Including substructure &amp; piles); and will explore retention and re-use of existing materials, where possible.</t>
  </si>
  <si>
    <t>The scheme includes demolition of existing data cenre and tudor works (Including substructure &amp; piles); and will explore retention and re-use of existing materials, where possible. The scheme intends to prioritise products and systems that have been reclaimed or have a high degree of recycle content and intends to ensure this is achieved by including it in the specification process which will be part of our Sustainable Procurement Policy</t>
  </si>
  <si>
    <t>The scheme specifies several materials/system that have a low embodied carbon such as the use of Concrete with GGBSin substruture.</t>
  </si>
  <si>
    <t>The scheme prioritises a ‘Fabric First’ approach, and endeavours to maximise the performance of the building fabric (envelop and roof) materials and components in order to reduce operational energy demand. This has been aided by the choice of approximately 2000m2 of Masonry Wall and the use of light shelves, brise soleil and louvres, in areas of glazing.</t>
  </si>
  <si>
    <t>The scheme intends to investigate several water distribution pipework and storage systems that optimise material durability and material carbon footprint. This will include decisions between copper pipework which has a higher durability, with typical life of 40 years compared to its PVCu alternative with 25 years - a carbon footprint that is 12 times that of PVCu alternative. Further, the scheme’s large landscape area provides ample opportunity for on-site water collection, recycling and treatment facilities, and storage, as shall be explored. The scheme also intends to take care of preventing water leaks, through inspection and maintenance; and by designing in access to water distribution channels.</t>
  </si>
  <si>
    <t>The design does not encapsulate short-term (short life cycle) components in long-term components, particularly applicable for the façade and services.
The scheme intends to minimise the number of connections. The partial incorporation of brick wall is an good example of this given far less connections exist compared to metal cladding or glazing systems. The scheme aims to not only to minimises the quantity and type of connectors between layers, but also ensure that the connections are (i) exposed (though not visible) to allow for disassembly and (ii) not-welded or chemically bonded (our preference being bolts, screws, and nailed connections).</t>
  </si>
  <si>
    <t>Both buildings have been designed in standard rectangular shapes, ensuring compact efficient shapes and avoiding complex design.
The scheme not only proposes standard material systems such as standard glazing, metal panel system, brickwall, plasterboard partition, but also minimises the number of different materials for the scheme, as is exemplified by the similarity in the specification.</t>
  </si>
  <si>
    <t>While the scheme does not currently specify green roofs and skins – it does include an extensively laid-out landscape area which proposes new trees, planting areas, grass seeding for large areas and turf for smaller areas.
The scheme employs a Fabric First Approach through high thermal mass material specification, further employs air source heat pump technologies which will make it extremely energy efficient.The scheme also goes one step further and proposes to install photovoltaic systems on rooftops, so that there is less or in some instances no reliance on the utility grid.
As the design is progressed, further investigation shall be carried out to study the viability of constructed wetlands that capture and naturally store stormwater to replenishes the underground aquifer and other considerations for on-site water treatment.</t>
  </si>
  <si>
    <t>The scheme has taken great care to ensure that it specifies materials and component systems with a relatively long-life expectancy. This can be seen the current specification of:
(i) concrete and structural steel subsrucure and frame – all of which present 60+ service lives.
(ii) Brick external wall system, each with a median typical life of 60+ years. Glazing and Metal Panel Systems also show higher services life, around 25-35 years, until repair.
(iii) a hard landscaping strategy comprising of concrete paving system, which present a relatively higher service life (30/40 years) compared with in-situ concrete solutions (25/35 years). Further life cycle cost analysis can be carried out during concept design to investigate the viability of alternatives such York Stone slabs which have a higher life expectancy (40 – 60 years years) and potentially lower life cycle cost (coupled with lower embodied carbon).</t>
  </si>
  <si>
    <t>The scheme prioritises a ‘Fabric First’ approach, wherein it attempts to maximise the performance of the building fabric (envelop and roof) materials and components - to reduce operational energy demand; before considering the use of mechanical or electrical building services systems.
The scheme does this by specifying high thermal mass systems such as ‘concrete’ frame and floor systems, partial brick external wall system, and use of shading devices. These not only aid in the Fabric First approach, but also have a comparatively lower embodied carbon, as has been presented in the supplementary report.</t>
  </si>
  <si>
    <t>The scheme’s building life expectancy has been defined at 60 years, and this has been used to inform design and material specification choices.
The scheme takes advantage of the 60-year building life expectancy to specify high durability and service life items such as concrete foundation (60+ years), concrete frame (60+ years), structural steel support (60+ years), and partial Brick envelopes (60+ years).</t>
  </si>
  <si>
    <t>The scheme does not specify any ‘exotic’ materials and components, instead relying on locally manufactured products and local contractors as far as possible. The scheme intends to source specified products from the nearest possible manufacturer which meet projects’ performance standards. Available systems that are procured in the UK will be preferred, assuming the whole life performance, reliability, and carbon impact is not sacrificed.
A Sustainable Procurement Policy will be applied for materials and products as part of the specification process. Requirements will be put in place to monitor the supply chain in terms of responsible sourcing.</t>
  </si>
  <si>
    <t>The scheme intends to apply the following principles to minimise waste:
(i) A relatively limited number of flat types have proposed and these are repeated throughout the scheme. Consideration will be given on the lifetime of components in a building layer approach, and those that are shorter lived, their ability to be either reused or for higher levels of recovery.
(ii) For excavation waste, cut and fill strategies will be impended to maintain as much material on site. New construction will consider the use of pre-fabrication offsite (such as concrete precast upper floor), especially for some of the structural elements and façade with one of the outcomes to minimise waste on site.
For the external works, a strategy has been prepared with the aim of using SuDS for conveyance and storage of water wherever possible.</t>
  </si>
  <si>
    <t>The scheme intends to investigate opportunities in efficient construction methods</t>
  </si>
  <si>
    <t>The use of light weight studs partitions in the scheme, is a good example of lightweight construction technologies proposed in the building.The scheme intends to further investigate opportunities.</t>
  </si>
  <si>
    <t>The scheme intends to address circular economy principles, including the aspects of responsible sourcing and the environmental impact of construction materials.
As has been pointed out through several principles along this report, commitments include:
• Prioritise re-use of existing structures/materials
• Increase the use of recycled content
• Use materials that can easily be reused at the end of their life
• Use appropriate durable materials and products
• Ensure each building element is serviceable and maintainable
• Optimise design for longevity, flexibility, adaptability, standardisation, leasing of
products,
• Maintain materials at their highest value
• Use low carbon and non-toxic materials
• Disassembly, deconstruction and end of life recoverability</t>
  </si>
  <si>
    <t>ADW Developments</t>
  </si>
  <si>
    <t>8th September 2021</t>
  </si>
  <si>
    <t>Use of Concrete with GGBS in Substructure</t>
  </si>
  <si>
    <t xml:space="preserve">Use of Industry Average EPD for Reinforcement Steel </t>
  </si>
  <si>
    <t>Use of Industry Average EPD for Concrete in Frame</t>
  </si>
  <si>
    <t xml:space="preserve">Use of Concrete with GGBS in Frame </t>
  </si>
  <si>
    <t>Use of  Reinforcement Steel and Structural Steel with higher recycle content</t>
  </si>
  <si>
    <t>28th October 2025</t>
  </si>
  <si>
    <t>Ensure building contractors send over data for the WLC post-construction assessment in regular intervals as a precautionary step in the event they close down.</t>
  </si>
  <si>
    <t xml:space="preserve">The post-construction results do not differ from the WLC emissions baseline results as the same inputs were used because post-construction data was unavailable due to closure of the building merchants. </t>
  </si>
  <si>
    <t>The post construction results do not differ from the WLC emissions baseline results as the same inputs were used du to inavailability of post-construction data as a result of the closure of the building merchants.</t>
  </si>
  <si>
    <t>Datacentres are not covered by the GLA benchmarks provided in Appendix 2 of the LPG guidance. As a result, for the purposes of this assessment, the offices benchmark was selected as it is considered the most similar to the Proposed Development out of the available benchmarks. Notwithstanding the guidance requirements, the offices benchmark is not considered representative of datacentres, due to inherent design and use differences between offices and datacentres in terms of the extent of MEP and hours of operation. As a result, any comparison of carbon intensity of the Proposed Development to the benchmarks should be considered only as it is required by the LPG guidance.</t>
  </si>
  <si>
    <t>Operational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</si>
</sst>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7" formatCode="##,##0\ &quot;kg/m2 GIA&quot;"/>
    <numFmt numFmtId="168" formatCode="0.000"/>
  </numFmts>
  <fonts count="38"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sz val="8"/>
      <color rgb="FF313231"/>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b/>
      <vertAlign val="superscript"/>
      <sz val="10"/>
      <color rgb="FF000000"/>
      <name val="Arial"/>
      <family val="2"/>
    </font>
    <font>
      <b/>
      <sz val="16"/>
      <color rgb="FFFFFFFF"/>
      <name val="Arial"/>
      <family val="2"/>
    </font>
    <font>
      <sz val="10"/>
      <name val="Times New Roman"/>
      <family val="1"/>
    </font>
    <font>
      <b/>
      <u/>
      <sz val="10"/>
      <color theme="0"/>
      <name val="Arial"/>
      <family val="2"/>
    </font>
    <font>
      <sz val="8"/>
      <name val="Arial"/>
      <family val="2"/>
    </font>
    <font>
      <b/>
      <sz val="10"/>
      <color rgb="FF00CC99"/>
      <name val="Arial"/>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s>
  <cellStyleXfs count="2">
    <xf numFmtId="0" fontId="0" fillId="0" borderId="0"/>
    <xf numFmtId="0" fontId="19" fillId="0" borderId="0" applyNumberFormat="0" applyFill="0" applyBorder="0" applyAlignment="0" applyProtection="0"/>
  </cellStyleXfs>
  <cellXfs count="446">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0" fillId="9" borderId="1" xfId="0" applyFill="1" applyBorder="1" applyAlignment="1">
      <alignment horizontal="center" vertical="center"/>
    </xf>
    <xf numFmtId="0" fontId="0" fillId="7" borderId="1" xfId="0" applyFill="1" applyBorder="1" applyAlignment="1" applyProtection="1">
      <alignment horizontal="center" vertical="center"/>
      <protection locked="0"/>
    </xf>
    <xf numFmtId="0" fontId="9" fillId="5" borderId="6"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4" fontId="4" fillId="9" borderId="6" xfId="0" applyNumberFormat="1" applyFont="1" applyFill="1" applyBorder="1" applyAlignment="1" applyProtection="1">
      <alignment horizontal="center" vertical="center"/>
      <protection locked="0"/>
    </xf>
    <xf numFmtId="164" fontId="9" fillId="5" borderId="6"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4" fillId="9" borderId="1" xfId="0" applyNumberFormat="1"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0" fillId="11" borderId="1" xfId="0" applyNumberFormat="1" applyFill="1" applyBorder="1" applyAlignment="1" applyProtection="1">
      <alignment horizontal="center" vertical="center" wrapText="1"/>
      <protection locked="0"/>
    </xf>
    <xf numFmtId="166" fontId="6" fillId="11" borderId="1" xfId="0" applyNumberFormat="1" applyFont="1" applyFill="1" applyBorder="1" applyAlignment="1">
      <alignment horizontal="center" vertical="center" wrapText="1"/>
    </xf>
    <xf numFmtId="166" fontId="11" fillId="11" borderId="1" xfId="0" applyNumberFormat="1" applyFont="1" applyFill="1" applyBorder="1" applyAlignment="1">
      <alignment horizontal="center" vertical="center" wrapText="1"/>
    </xf>
    <xf numFmtId="166" fontId="3" fillId="11" borderId="1" xfId="0" applyNumberFormat="1" applyFont="1" applyFill="1" applyBorder="1" applyAlignment="1" applyProtection="1">
      <alignment vertical="center" wrapText="1"/>
      <protection locked="0"/>
    </xf>
    <xf numFmtId="165" fontId="6" fillId="11" borderId="1" xfId="0" applyNumberFormat="1" applyFont="1" applyFill="1" applyBorder="1" applyAlignment="1">
      <alignment horizontal="center" vertical="center" wrapText="1"/>
    </xf>
    <xf numFmtId="165" fontId="6" fillId="11" borderId="1" xfId="0" applyNumberFormat="1" applyFont="1" applyFill="1" applyBorder="1" applyAlignment="1">
      <alignment vertical="center" wrapText="1"/>
    </xf>
    <xf numFmtId="0" fontId="7" fillId="0" borderId="0" xfId="0" applyFont="1" applyAlignment="1">
      <alignment horizontal="center" vertical="center" wrapText="1"/>
    </xf>
    <xf numFmtId="165" fontId="9" fillId="0" borderId="0" xfId="0" applyNumberFormat="1" applyFont="1" applyAlignment="1">
      <alignment horizontal="center" vertical="center" wrapText="1"/>
    </xf>
    <xf numFmtId="165" fontId="4" fillId="0" borderId="0" xfId="0" applyNumberFormat="1" applyFont="1" applyAlignment="1">
      <alignment horizontal="center" vertical="center"/>
    </xf>
    <xf numFmtId="164" fontId="9" fillId="5" borderId="33" xfId="0" applyNumberFormat="1" applyFont="1" applyFill="1" applyBorder="1" applyAlignment="1">
      <alignment horizontal="center" vertical="center" wrapText="1"/>
    </xf>
    <xf numFmtId="164" fontId="4" fillId="9" borderId="35" xfId="0" applyNumberFormat="1" applyFont="1" applyFill="1" applyBorder="1" applyAlignment="1">
      <alignment horizontal="center" vertical="center"/>
    </xf>
    <xf numFmtId="164" fontId="4" fillId="9" borderId="33" xfId="0" applyNumberFormat="1" applyFont="1" applyFill="1" applyBorder="1" applyAlignment="1">
      <alignment horizontal="center" vertical="center"/>
    </xf>
    <xf numFmtId="164" fontId="4" fillId="11" borderId="33" xfId="0" applyNumberFormat="1" applyFont="1" applyFill="1" applyBorder="1" applyAlignment="1">
      <alignment horizontal="center" vertical="center"/>
    </xf>
    <xf numFmtId="164" fontId="4" fillId="11" borderId="33" xfId="0" applyNumberFormat="1" applyFont="1" applyFill="1" applyBorder="1" applyAlignment="1">
      <alignment horizontal="center" vertical="center" wrapText="1"/>
    </xf>
    <xf numFmtId="167" fontId="9" fillId="5" borderId="34" xfId="0" applyNumberFormat="1" applyFont="1" applyFill="1" applyBorder="1" applyAlignment="1">
      <alignment horizontal="center" vertical="center" wrapText="1"/>
    </xf>
    <xf numFmtId="167" fontId="4" fillId="9" borderId="34" xfId="0" applyNumberFormat="1" applyFont="1" applyFill="1" applyBorder="1" applyAlignment="1">
      <alignment horizontal="center" vertical="center"/>
    </xf>
    <xf numFmtId="166" fontId="0" fillId="9" borderId="1" xfId="0" applyNumberFormat="1" applyFill="1" applyBorder="1" applyAlignment="1">
      <alignment horizontal="center" vertical="center"/>
    </xf>
    <xf numFmtId="167" fontId="4" fillId="11" borderId="34" xfId="0" applyNumberFormat="1" applyFont="1" applyFill="1" applyBorder="1" applyAlignment="1">
      <alignment horizontal="center" vertical="center" wrapText="1"/>
    </xf>
    <xf numFmtId="167" fontId="4" fillId="11" borderId="34" xfId="0" applyNumberFormat="1" applyFont="1" applyFill="1" applyBorder="1" applyAlignment="1">
      <alignment horizontal="center" vertical="center"/>
    </xf>
    <xf numFmtId="167" fontId="4" fillId="9" borderId="36" xfId="0" applyNumberFormat="1" applyFont="1" applyFill="1" applyBorder="1" applyAlignment="1">
      <alignment horizontal="center" vertical="center"/>
    </xf>
    <xf numFmtId="168" fontId="0" fillId="9" borderId="1" xfId="0" applyNumberFormat="1" applyFill="1" applyBorder="1" applyAlignment="1">
      <alignment horizontal="center" vertical="center"/>
    </xf>
    <xf numFmtId="1" fontId="0" fillId="9" borderId="1" xfId="0" applyNumberFormat="1" applyFill="1" applyBorder="1" applyAlignment="1">
      <alignment horizontal="center" vertical="center"/>
    </xf>
    <xf numFmtId="166" fontId="0" fillId="11" borderId="1" xfId="0" applyNumberFormat="1" applyFill="1" applyBorder="1" applyAlignment="1">
      <alignment horizontal="center" vertical="center"/>
    </xf>
    <xf numFmtId="168" fontId="0" fillId="11" borderId="1" xfId="0" applyNumberFormat="1" applyFill="1" applyBorder="1" applyAlignment="1">
      <alignment horizontal="center" vertical="center"/>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left" vertical="center" wrapText="1"/>
      <protection locked="0"/>
    </xf>
    <xf numFmtId="0" fontId="4" fillId="11" borderId="8"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2" fillId="3" borderId="1" xfId="0" applyFont="1" applyFill="1" applyBorder="1" applyAlignment="1">
      <alignment horizontal="right"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1" fillId="6"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right" vertical="center" wrapText="1"/>
    </xf>
    <xf numFmtId="0" fontId="0" fillId="0" borderId="0" xfId="0" applyAlignment="1">
      <alignment horizontal="left"/>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21"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32" xfId="0" applyFont="1" applyFill="1" applyBorder="1" applyAlignment="1">
      <alignment horizontal="right" vertical="center"/>
    </xf>
    <xf numFmtId="0" fontId="6" fillId="4" borderId="32" xfId="0" applyFont="1" applyFill="1" applyBorder="1" applyAlignment="1">
      <alignment horizontal="right" vertical="center" wrapText="1"/>
    </xf>
    <xf numFmtId="0" fontId="6" fillId="0" borderId="0" xfId="0" applyFont="1" applyAlignment="1">
      <alignment vertical="center"/>
    </xf>
    <xf numFmtId="0" fontId="6" fillId="4" borderId="0" xfId="0" applyFont="1" applyFill="1" applyAlignment="1">
      <alignment horizontal="right" vertical="center" wrapText="1"/>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166" fontId="6" fillId="9" borderId="1" xfId="0" applyNumberFormat="1" applyFont="1" applyFill="1" applyBorder="1" applyAlignment="1">
      <alignment horizontal="center" vertical="center" wrapText="1"/>
    </xf>
    <xf numFmtId="166" fontId="6" fillId="9" borderId="3" xfId="0" applyNumberFormat="1" applyFont="1" applyFill="1" applyBorder="1" applyAlignment="1">
      <alignment horizontal="center" vertical="center" wrapText="1"/>
    </xf>
    <xf numFmtId="165" fontId="6" fillId="9"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3" fillId="0" borderId="0" xfId="0" applyFont="1" applyAlignment="1">
      <alignment horizontal="center" vertical="center" wrapText="1"/>
    </xf>
    <xf numFmtId="0" fontId="3" fillId="0" borderId="0" xfId="0" applyFont="1" applyAlignment="1">
      <alignment vertical="center" wrapText="1"/>
    </xf>
    <xf numFmtId="0" fontId="11" fillId="4" borderId="0" xfId="0" applyFont="1" applyFill="1" applyAlignment="1">
      <alignment vertical="center" wrapText="1"/>
    </xf>
    <xf numFmtId="0" fontId="28" fillId="0" borderId="0" xfId="0" applyFont="1"/>
    <xf numFmtId="0" fontId="29" fillId="0" borderId="0" xfId="0" applyFont="1" applyAlignment="1">
      <alignment vertical="center"/>
    </xf>
    <xf numFmtId="166" fontId="11" fillId="9"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1" fillId="0" borderId="25" xfId="0" applyFont="1" applyBorder="1" applyAlignment="1">
      <alignment vertical="center" wrapText="1"/>
    </xf>
    <xf numFmtId="0" fontId="11" fillId="4" borderId="0" xfId="0" applyFont="1" applyFill="1" applyAlignment="1">
      <alignment horizontal="center" vertical="center" wrapText="1"/>
    </xf>
    <xf numFmtId="0" fontId="1" fillId="2" borderId="0" xfId="0" applyFont="1" applyFill="1" applyAlignment="1">
      <alignment horizontal="right"/>
    </xf>
    <xf numFmtId="0" fontId="1" fillId="2" borderId="0" xfId="0" applyFont="1" applyFill="1" applyAlignment="1">
      <alignment horizontal="left" vertical="center"/>
    </xf>
    <xf numFmtId="0" fontId="2" fillId="3" borderId="3" xfId="0" applyFont="1" applyFill="1" applyBorder="1" applyAlignment="1">
      <alignment vertical="center" wrapText="1"/>
    </xf>
    <xf numFmtId="0" fontId="2" fillId="3" borderId="8" xfId="0" applyFont="1" applyFill="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30" fillId="0" borderId="0" xfId="0" applyFont="1" applyAlignment="1">
      <alignment horizontal="left" vertical="center"/>
    </xf>
    <xf numFmtId="0" fontId="30" fillId="0" borderId="26" xfId="0" applyFont="1" applyBorder="1" applyAlignment="1">
      <alignment horizontal="left" vertical="center"/>
    </xf>
    <xf numFmtId="166" fontId="6" fillId="11" borderId="3" xfId="0" applyNumberFormat="1"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7" fillId="0" borderId="0" xfId="0" applyFont="1" applyAlignment="1">
      <alignment vertical="top" wrapText="1"/>
    </xf>
    <xf numFmtId="0" fontId="21" fillId="0" borderId="0" xfId="0" applyFont="1" applyAlignment="1">
      <alignment vertical="top"/>
    </xf>
    <xf numFmtId="0" fontId="1" fillId="0" borderId="0" xfId="0" applyFont="1"/>
    <xf numFmtId="0" fontId="4" fillId="9" borderId="8" xfId="0"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right" vertical="center" wrapText="1"/>
      <protection locked="0"/>
    </xf>
    <xf numFmtId="166" fontId="12" fillId="9" borderId="1" xfId="0" applyNumberFormat="1" applyFont="1" applyFill="1" applyBorder="1" applyAlignment="1" applyProtection="1">
      <alignment horizontal="right" vertical="center" wrapText="1"/>
      <protection locked="0"/>
    </xf>
    <xf numFmtId="0" fontId="0" fillId="7" borderId="1" xfId="0" applyFill="1" applyBorder="1" applyAlignment="1" applyProtection="1">
      <alignment horizontal="left" vertical="top" wrapText="1"/>
      <protection locked="0"/>
    </xf>
    <xf numFmtId="0" fontId="9" fillId="5" borderId="6"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4" fillId="9" borderId="21" xfId="0" applyFont="1" applyFill="1" applyBorder="1" applyAlignment="1" applyProtection="1">
      <alignment horizontal="left" vertical="center"/>
      <protection locked="0"/>
    </xf>
    <xf numFmtId="0" fontId="4" fillId="9" borderId="21"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4" fillId="9" borderId="6" xfId="0" applyFont="1" applyFill="1" applyBorder="1" applyAlignment="1" applyProtection="1">
      <alignment horizontal="left" vertical="center"/>
      <protection locked="0"/>
    </xf>
    <xf numFmtId="0" fontId="4" fillId="9" borderId="3" xfId="0" applyFont="1" applyFill="1" applyBorder="1" applyAlignment="1" applyProtection="1">
      <alignment horizontal="left" vertical="center"/>
      <protection locked="0"/>
    </xf>
    <xf numFmtId="0" fontId="4" fillId="9" borderId="3" xfId="0" applyFont="1" applyFill="1" applyBorder="1" applyAlignment="1" applyProtection="1">
      <alignment horizontal="left" vertical="center" wrapText="1"/>
      <protection locked="0"/>
    </xf>
    <xf numFmtId="0" fontId="4" fillId="9" borderId="8" xfId="0" applyFont="1" applyFill="1" applyBorder="1" applyAlignment="1" applyProtection="1">
      <alignment horizontal="left" vertical="center" wrapText="1"/>
      <protection locked="0"/>
    </xf>
    <xf numFmtId="0" fontId="4" fillId="11" borderId="3" xfId="0" applyFont="1" applyFill="1" applyBorder="1" applyAlignment="1" applyProtection="1">
      <alignment horizontal="left" vertical="center"/>
      <protection locked="0"/>
    </xf>
    <xf numFmtId="0" fontId="4" fillId="11" borderId="3" xfId="0" applyFont="1" applyFill="1" applyBorder="1" applyAlignment="1" applyProtection="1">
      <alignment horizontal="left" vertical="center" wrapText="1"/>
      <protection locked="0"/>
    </xf>
    <xf numFmtId="0" fontId="4" fillId="11" borderId="8" xfId="0" applyFont="1" applyFill="1" applyBorder="1" applyAlignment="1" applyProtection="1">
      <alignment horizontal="left" vertical="center" wrapText="1"/>
      <protection locked="0"/>
    </xf>
    <xf numFmtId="0" fontId="4" fillId="11" borderId="21" xfId="0" applyFont="1" applyFill="1" applyBorder="1" applyAlignment="1" applyProtection="1">
      <alignment horizontal="left" vertical="center"/>
      <protection locked="0"/>
    </xf>
    <xf numFmtId="0" fontId="4" fillId="11" borderId="21" xfId="0" applyFont="1" applyFill="1" applyBorder="1" applyAlignment="1" applyProtection="1">
      <alignment horizontal="left" vertical="center" wrapText="1"/>
      <protection locked="0"/>
    </xf>
    <xf numFmtId="0" fontId="4" fillId="11" borderId="22" xfId="0" applyFont="1" applyFill="1" applyBorder="1" applyAlignment="1" applyProtection="1">
      <alignment horizontal="left" vertical="center" wrapText="1"/>
      <protection locked="0"/>
    </xf>
    <xf numFmtId="0" fontId="4" fillId="11" borderId="6" xfId="0" applyFont="1" applyFill="1" applyBorder="1" applyAlignment="1" applyProtection="1">
      <alignment horizontal="left" vertical="center"/>
      <protection locked="0"/>
    </xf>
    <xf numFmtId="166" fontId="11" fillId="11" borderId="1" xfId="0" applyNumberFormat="1" applyFont="1" applyFill="1" applyBorder="1" applyAlignment="1" applyProtection="1">
      <alignment horizontal="right" vertical="center" wrapText="1"/>
      <protection locked="0"/>
    </xf>
    <xf numFmtId="166" fontId="12" fillId="11" borderId="1" xfId="0" applyNumberFormat="1" applyFont="1" applyFill="1" applyBorder="1" applyAlignment="1" applyProtection="1">
      <alignment horizontal="right" vertical="center" wrapText="1"/>
      <protection locked="0"/>
    </xf>
    <xf numFmtId="0" fontId="0" fillId="11" borderId="3" xfId="0" applyFill="1" applyBorder="1" applyAlignment="1" applyProtection="1">
      <alignment horizontal="left" vertical="center" wrapText="1"/>
      <protection locked="0"/>
    </xf>
    <xf numFmtId="0" fontId="0" fillId="11" borderId="8" xfId="0" applyFill="1" applyBorder="1" applyAlignment="1" applyProtection="1">
      <alignment horizontal="left" vertical="center" wrapText="1"/>
      <protection locked="0"/>
    </xf>
    <xf numFmtId="0" fontId="0" fillId="11" borderId="3" xfId="0" applyFill="1" applyBorder="1" applyAlignment="1" applyProtection="1">
      <alignment horizontal="left" vertical="center"/>
      <protection locked="0"/>
    </xf>
    <xf numFmtId="0" fontId="4" fillId="11" borderId="3" xfId="0" applyFont="1" applyFill="1" applyBorder="1" applyAlignment="1" applyProtection="1">
      <alignment horizontal="center" vertical="center"/>
      <protection locked="0"/>
    </xf>
    <xf numFmtId="164" fontId="9" fillId="11" borderId="1"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0" fontId="0" fillId="11" borderId="1" xfId="0" applyFill="1" applyBorder="1" applyAlignment="1" applyProtection="1">
      <alignment vertical="center" wrapText="1"/>
      <protection locked="0"/>
    </xf>
    <xf numFmtId="164" fontId="0" fillId="11" borderId="1" xfId="0" applyNumberFormat="1" applyFill="1" applyBorder="1" applyAlignment="1" applyProtection="1">
      <alignment horizontal="center" vertical="center" wrapText="1"/>
      <protection locked="0"/>
    </xf>
    <xf numFmtId="164" fontId="0" fillId="11" borderId="1" xfId="0" applyNumberFormat="1" applyFill="1" applyBorder="1" applyAlignment="1" applyProtection="1">
      <alignment horizontal="center" vertical="center"/>
      <protection locked="0"/>
    </xf>
    <xf numFmtId="0" fontId="9" fillId="5" borderId="0" xfId="0" applyFont="1" applyFill="1" applyAlignment="1">
      <alignment horizontal="center" vertical="center" wrapText="1"/>
    </xf>
    <xf numFmtId="0" fontId="9" fillId="5" borderId="9" xfId="0" applyFont="1" applyFill="1" applyBorder="1" applyAlignment="1">
      <alignment vertical="center" wrapText="1"/>
    </xf>
    <xf numFmtId="0" fontId="9"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0" fillId="11" borderId="6" xfId="0" applyFill="1" applyBorder="1" applyAlignment="1" applyProtection="1">
      <alignment vertical="center" wrapText="1"/>
      <protection locked="0"/>
    </xf>
    <xf numFmtId="164" fontId="0" fillId="11" borderId="6" xfId="0" applyNumberFormat="1" applyFill="1" applyBorder="1" applyAlignment="1" applyProtection="1">
      <alignment horizontal="center" vertical="center" wrapText="1"/>
      <protection locked="0"/>
    </xf>
    <xf numFmtId="0" fontId="0" fillId="11" borderId="6" xfId="0" applyFill="1" applyBorder="1" applyAlignment="1" applyProtection="1">
      <alignment horizontal="left" vertical="center" wrapText="1"/>
      <protection locked="0"/>
    </xf>
    <xf numFmtId="2" fontId="0" fillId="11" borderId="1" xfId="0" applyNumberFormat="1" applyFill="1" applyBorder="1" applyAlignment="1">
      <alignment horizontal="center" vertical="center"/>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2" fillId="3" borderId="1" xfId="0" applyFont="1" applyFill="1" applyBorder="1" applyAlignment="1">
      <alignment horizontal="right" vertical="center"/>
    </xf>
    <xf numFmtId="0" fontId="0" fillId="7" borderId="1" xfId="0" applyFill="1" applyBorder="1" applyAlignment="1" applyProtection="1">
      <alignment horizontal="left" vertical="center"/>
      <protection locked="0"/>
    </xf>
    <xf numFmtId="0" fontId="1" fillId="6" borderId="3" xfId="0" applyFont="1" applyFill="1" applyBorder="1" applyAlignment="1">
      <alignment horizontal="right"/>
    </xf>
    <xf numFmtId="0" fontId="1" fillId="6" borderId="2" xfId="0" applyFont="1" applyFill="1" applyBorder="1" applyAlignment="1">
      <alignment horizontal="right"/>
    </xf>
    <xf numFmtId="0" fontId="1" fillId="6" borderId="2" xfId="0" applyFont="1" applyFill="1" applyBorder="1" applyAlignment="1">
      <alignment horizontal="left" vertical="center"/>
    </xf>
    <xf numFmtId="0" fontId="1" fillId="6" borderId="8" xfId="0" applyFont="1" applyFill="1" applyBorder="1" applyAlignment="1">
      <alignment horizontal="left" vertical="center"/>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8" xfId="0" applyFont="1" applyFill="1" applyBorder="1" applyAlignment="1">
      <alignment horizontal="center" vertical="center"/>
    </xf>
    <xf numFmtId="0" fontId="8" fillId="7" borderId="1" xfId="0" applyFont="1" applyFill="1" applyBorder="1" applyAlignment="1">
      <alignment horizontal="left" vertical="center" wrapText="1"/>
    </xf>
    <xf numFmtId="14" fontId="0" fillId="7" borderId="1" xfId="0" applyNumberFormat="1" applyFill="1" applyBorder="1" applyAlignment="1" applyProtection="1">
      <alignment horizontal="left" vertical="center"/>
      <protection locked="0"/>
    </xf>
    <xf numFmtId="0" fontId="14" fillId="0" borderId="25" xfId="0" applyFont="1" applyBorder="1"/>
    <xf numFmtId="0" fontId="8" fillId="7" borderId="3" xfId="0" applyFont="1" applyFill="1" applyBorder="1" applyAlignment="1">
      <alignment horizontal="left" vertical="center" wrapText="1"/>
    </xf>
    <xf numFmtId="0" fontId="0" fillId="7" borderId="8" xfId="0" applyFill="1" applyBorder="1" applyAlignment="1">
      <alignment horizontal="left" vertical="center" wrapText="1"/>
    </xf>
    <xf numFmtId="0" fontId="1" fillId="8" borderId="0" xfId="0" applyFont="1" applyFill="1" applyAlignment="1">
      <alignment horizontal="left" vertical="center" wrapText="1"/>
    </xf>
    <xf numFmtId="0" fontId="1" fillId="8" borderId="28" xfId="0" applyFont="1" applyFill="1" applyBorder="1" applyAlignment="1">
      <alignment horizontal="left"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 fillId="8" borderId="3"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8" xfId="0" applyFont="1" applyFill="1" applyBorder="1" applyAlignment="1">
      <alignment horizontal="left" vertical="center" wrapText="1"/>
    </xf>
    <xf numFmtId="0" fontId="7"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3" fillId="8" borderId="25" xfId="0" applyFont="1" applyFill="1" applyBorder="1" applyAlignment="1">
      <alignment horizontal="right" vertical="center" wrapText="1"/>
    </xf>
    <xf numFmtId="0" fontId="33" fillId="8" borderId="22" xfId="0" applyFont="1" applyFill="1" applyBorder="1" applyAlignment="1">
      <alignment horizontal="right" vertical="center" wrapText="1"/>
    </xf>
    <xf numFmtId="0" fontId="6" fillId="4" borderId="21"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8" xfId="0" applyFont="1" applyFill="1" applyBorder="1" applyAlignment="1">
      <alignment horizontal="left" vertical="center" wrapText="1"/>
    </xf>
    <xf numFmtId="0" fontId="11" fillId="4" borderId="0" xfId="0" applyFont="1" applyFill="1" applyAlignment="1">
      <alignment horizontal="left" vertical="center"/>
    </xf>
    <xf numFmtId="0" fontId="11" fillId="9" borderId="3" xfId="0" applyFont="1" applyFill="1" applyBorder="1" applyAlignment="1">
      <alignment vertical="center" wrapText="1"/>
    </xf>
    <xf numFmtId="0" fontId="11" fillId="9" borderId="2" xfId="0" applyFont="1" applyFill="1" applyBorder="1" applyAlignment="1">
      <alignment vertical="center" wrapText="1"/>
    </xf>
    <xf numFmtId="0" fontId="11" fillId="9" borderId="8" xfId="0" applyFont="1" applyFill="1" applyBorder="1" applyAlignment="1">
      <alignment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7" fillId="5" borderId="3" xfId="0" applyFont="1" applyFill="1" applyBorder="1" applyAlignment="1">
      <alignment horizontal="right" vertical="center" wrapText="1"/>
    </xf>
    <xf numFmtId="0" fontId="7" fillId="5" borderId="8" xfId="0" applyFont="1" applyFill="1" applyBorder="1" applyAlignment="1">
      <alignment horizontal="right" vertical="center" wrapText="1"/>
    </xf>
    <xf numFmtId="166" fontId="6" fillId="9" borderId="3" xfId="0" applyNumberFormat="1" applyFont="1" applyFill="1" applyBorder="1" applyAlignment="1">
      <alignment horizontal="center" vertical="center" wrapText="1"/>
    </xf>
    <xf numFmtId="166" fontId="6" fillId="9" borderId="8" xfId="0" applyNumberFormat="1" applyFont="1" applyFill="1" applyBorder="1" applyAlignment="1">
      <alignment horizontal="center" vertical="center" wrapText="1"/>
    </xf>
    <xf numFmtId="165" fontId="6" fillId="9" borderId="3" xfId="0" applyNumberFormat="1" applyFont="1" applyFill="1" applyBorder="1" applyAlignment="1">
      <alignment horizontal="center" vertical="center" wrapText="1"/>
    </xf>
    <xf numFmtId="165" fontId="6" fillId="9" borderId="8" xfId="0" applyNumberFormat="1"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27" fillId="0" borderId="0" xfId="0" applyFont="1" applyAlignment="1">
      <alignment horizontal="left" vertical="center"/>
    </xf>
    <xf numFmtId="0" fontId="27" fillId="0" borderId="26" xfId="0" applyFont="1" applyBorder="1" applyAlignment="1">
      <alignment horizontal="left" vertical="center"/>
    </xf>
    <xf numFmtId="0" fontId="7" fillId="8" borderId="25" xfId="0" applyFont="1" applyFill="1" applyBorder="1" applyAlignment="1">
      <alignment horizontal="right" vertical="top" wrapText="1"/>
    </xf>
    <xf numFmtId="0" fontId="7" fillId="8" borderId="22" xfId="0" applyFont="1" applyFill="1" applyBorder="1" applyAlignment="1">
      <alignment horizontal="right" vertical="top" wrapText="1"/>
    </xf>
    <xf numFmtId="0" fontId="0" fillId="0" borderId="0" xfId="0" applyAlignment="1">
      <alignment horizontal="right" vertical="top" wrapText="1"/>
    </xf>
    <xf numFmtId="0" fontId="0" fillId="0" borderId="28" xfId="0" applyBorder="1" applyAlignment="1">
      <alignment horizontal="right" vertical="top" wrapText="1"/>
    </xf>
    <xf numFmtId="0" fontId="0" fillId="0" borderId="26" xfId="0" applyBorder="1" applyAlignment="1">
      <alignment wrapText="1"/>
    </xf>
    <xf numFmtId="0" fontId="0" fillId="0" borderId="24" xfId="0" applyBorder="1" applyAlignment="1">
      <alignment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9" borderId="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7" fillId="8" borderId="25" xfId="0" applyFont="1" applyFill="1" applyBorder="1" applyAlignment="1">
      <alignment horizontal="right" vertical="center"/>
    </xf>
    <xf numFmtId="0" fontId="7" fillId="8" borderId="22" xfId="0" applyFont="1" applyFill="1" applyBorder="1" applyAlignment="1">
      <alignment horizontal="right" vertical="center"/>
    </xf>
    <xf numFmtId="0" fontId="7" fillId="8" borderId="0" xfId="0" applyFont="1" applyFill="1" applyAlignment="1">
      <alignment horizontal="right" vertical="center"/>
    </xf>
    <xf numFmtId="0" fontId="7" fillId="8" borderId="28" xfId="0" applyFont="1" applyFill="1" applyBorder="1" applyAlignment="1">
      <alignment horizontal="right" vertic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14" fillId="0" borderId="0" xfId="0" applyFont="1"/>
    <xf numFmtId="0" fontId="1" fillId="8" borderId="1" xfId="0" applyFont="1" applyFill="1" applyBorder="1" applyAlignment="1">
      <alignment horizontal="left"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8" xfId="0" applyFont="1" applyFill="1" applyBorder="1" applyAlignment="1">
      <alignment horizontal="left" vertical="center"/>
    </xf>
    <xf numFmtId="0" fontId="1" fillId="8" borderId="26"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10" fillId="2" borderId="2" xfId="0" applyFont="1" applyFill="1" applyBorder="1" applyAlignment="1">
      <alignment horizontal="center" vertical="center" wrapText="1"/>
    </xf>
    <xf numFmtId="0" fontId="1" fillId="2" borderId="0" xfId="0" applyFont="1" applyFill="1" applyAlignment="1">
      <alignment horizontal="right"/>
    </xf>
    <xf numFmtId="0" fontId="1" fillId="2" borderId="0" xfId="0" applyFont="1" applyFill="1" applyAlignment="1">
      <alignment horizontal="left" vertical="center"/>
    </xf>
    <xf numFmtId="14" fontId="0" fillId="9" borderId="1" xfId="0" applyNumberFormat="1" applyFill="1" applyBorder="1" applyAlignment="1" applyProtection="1">
      <alignment horizontal="left" vertical="center"/>
      <protection locked="0"/>
    </xf>
    <xf numFmtId="0" fontId="2" fillId="3" borderId="3" xfId="0" applyFont="1" applyFill="1" applyBorder="1" applyAlignment="1">
      <alignment horizontal="right" vertical="center"/>
    </xf>
    <xf numFmtId="0" fontId="2" fillId="3" borderId="8" xfId="0" applyFont="1" applyFill="1" applyBorder="1" applyAlignment="1">
      <alignment horizontal="right" vertical="center"/>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8" xfId="0" applyFill="1" applyBorder="1" applyAlignment="1" applyProtection="1">
      <alignment horizontal="left" vertical="center" wrapText="1"/>
      <protection locked="0"/>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8" xfId="0" applyBorder="1" applyAlignment="1">
      <alignment horizontal="left"/>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7" fillId="5" borderId="21" xfId="0" applyFont="1" applyFill="1" applyBorder="1" applyAlignment="1">
      <alignment horizontal="right" vertical="center" wrapText="1"/>
    </xf>
    <xf numFmtId="0" fontId="7" fillId="5" borderId="22" xfId="0" applyFont="1" applyFill="1" applyBorder="1" applyAlignment="1">
      <alignment horizontal="right" vertical="center" wrapText="1"/>
    </xf>
    <xf numFmtId="0" fontId="0" fillId="9" borderId="3" xfId="0" applyFill="1" applyBorder="1" applyAlignment="1" applyProtection="1">
      <alignment horizontal="left" vertical="top" wrapText="1"/>
      <protection locked="0"/>
    </xf>
    <xf numFmtId="0" fontId="0" fillId="9" borderId="2" xfId="0" applyFill="1" applyBorder="1" applyAlignment="1" applyProtection="1">
      <alignment horizontal="left" vertical="top" wrapText="1"/>
      <protection locked="0"/>
    </xf>
    <xf numFmtId="0" fontId="0" fillId="9" borderId="8" xfId="0" applyFill="1" applyBorder="1" applyAlignment="1" applyProtection="1">
      <alignment horizontal="left" vertical="top" wrapText="1"/>
      <protection locked="0"/>
    </xf>
    <xf numFmtId="0" fontId="1" fillId="8" borderId="3" xfId="0" applyFont="1" applyFill="1" applyBorder="1" applyAlignment="1">
      <alignment vertical="center" wrapText="1"/>
    </xf>
    <xf numFmtId="0" fontId="1" fillId="8" borderId="2" xfId="0" applyFont="1" applyFill="1" applyBorder="1" applyAlignment="1">
      <alignment vertical="center" wrapText="1"/>
    </xf>
    <xf numFmtId="0" fontId="1" fillId="8" borderId="8" xfId="0" applyFont="1" applyFill="1" applyBorder="1" applyAlignment="1">
      <alignment vertical="center" wrapText="1"/>
    </xf>
    <xf numFmtId="0" fontId="7" fillId="5" borderId="3" xfId="0" applyFont="1" applyFill="1" applyBorder="1" applyAlignment="1">
      <alignment horizontal="right" vertical="top" wrapText="1"/>
    </xf>
    <xf numFmtId="0" fontId="7" fillId="5" borderId="8" xfId="0" applyFont="1" applyFill="1" applyBorder="1" applyAlignment="1">
      <alignment horizontal="right" vertical="top" wrapText="1"/>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8" xfId="0"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4" fillId="9" borderId="3" xfId="0" applyFont="1" applyFill="1" applyBorder="1" applyAlignment="1" applyProtection="1">
      <alignment horizontal="left" vertical="center" wrapText="1"/>
      <protection locked="0"/>
    </xf>
    <xf numFmtId="0" fontId="4" fillId="9" borderId="8" xfId="0" applyFont="1" applyFill="1" applyBorder="1" applyAlignment="1" applyProtection="1">
      <alignment horizontal="left" vertical="center" wrapText="1"/>
      <protection locked="0"/>
    </xf>
    <xf numFmtId="0" fontId="4" fillId="9" borderId="21"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5"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9" borderId="1" xfId="0" applyFont="1" applyFill="1" applyBorder="1" applyAlignment="1">
      <alignmen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8" xfId="0" applyFill="1" applyBorder="1" applyAlignment="1" applyProtection="1">
      <alignment horizontal="left" vertical="center" wrapText="1"/>
      <protection locked="0"/>
    </xf>
    <xf numFmtId="0" fontId="1" fillId="10" borderId="3"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8" xfId="0" applyFont="1"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8" xfId="0" applyFill="1" applyBorder="1" applyAlignment="1" applyProtection="1">
      <alignment horizontal="left" vertical="center"/>
      <protection locked="0"/>
    </xf>
    <xf numFmtId="14" fontId="0" fillId="11" borderId="3" xfId="0" applyNumberFormat="1" applyFill="1" applyBorder="1" applyAlignment="1" applyProtection="1">
      <alignment horizontal="left" vertical="center"/>
      <protection locked="0"/>
    </xf>
    <xf numFmtId="14" fontId="0" fillId="11" borderId="2" xfId="0" applyNumberFormat="1" applyFill="1" applyBorder="1" applyAlignment="1" applyProtection="1">
      <alignment horizontal="left" vertical="center"/>
      <protection locked="0"/>
    </xf>
    <xf numFmtId="14" fontId="0" fillId="11" borderId="8" xfId="0" applyNumberFormat="1" applyFill="1" applyBorder="1" applyAlignment="1" applyProtection="1">
      <alignment horizontal="left" vertical="center"/>
      <protection locked="0"/>
    </xf>
    <xf numFmtId="0" fontId="1" fillId="10" borderId="1" xfId="0" applyFont="1" applyFill="1" applyBorder="1" applyAlignment="1">
      <alignment horizontal="right"/>
    </xf>
    <xf numFmtId="0" fontId="1" fillId="10" borderId="1" xfId="0" applyFont="1" applyFill="1" applyBorder="1" applyAlignment="1">
      <alignment horizontal="left" vertical="center"/>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1" xfId="0" applyFill="1" applyBorder="1" applyAlignment="1" applyProtection="1">
      <alignment vertical="center"/>
      <protection locked="0"/>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7" fillId="10" borderId="25" xfId="0" applyFont="1" applyFill="1" applyBorder="1" applyAlignment="1">
      <alignment horizontal="right" vertical="center"/>
    </xf>
    <xf numFmtId="0" fontId="7" fillId="10" borderId="22" xfId="0" applyFont="1" applyFill="1" applyBorder="1" applyAlignment="1">
      <alignment horizontal="right" vertical="center"/>
    </xf>
    <xf numFmtId="0" fontId="7" fillId="10" borderId="0" xfId="0" applyFont="1" applyFill="1" applyAlignment="1">
      <alignment horizontal="right" vertical="center"/>
    </xf>
    <xf numFmtId="0" fontId="7" fillId="10" borderId="28" xfId="0" applyFont="1" applyFill="1" applyBorder="1" applyAlignment="1">
      <alignment horizontal="right" vertical="center"/>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8" xfId="0" applyFill="1" applyBorder="1" applyAlignment="1" applyProtection="1">
      <alignment horizontal="left" vertical="top"/>
      <protection locked="0"/>
    </xf>
    <xf numFmtId="0" fontId="33" fillId="10" borderId="25" xfId="0" applyFont="1" applyFill="1" applyBorder="1" applyAlignment="1">
      <alignment horizontal="right" vertical="center" wrapText="1"/>
    </xf>
    <xf numFmtId="0" fontId="33" fillId="10" borderId="22" xfId="0" applyFont="1" applyFill="1" applyBorder="1" applyAlignment="1">
      <alignment horizontal="right" vertical="center" wrapText="1"/>
    </xf>
    <xf numFmtId="0" fontId="1" fillId="10" borderId="0" xfId="0" applyFont="1" applyFill="1" applyAlignment="1">
      <alignment horizontal="left" vertical="center" wrapText="1"/>
    </xf>
    <xf numFmtId="0" fontId="1" fillId="10" borderId="28" xfId="0" applyFont="1" applyFill="1" applyBorder="1" applyAlignment="1">
      <alignment horizontal="left" vertical="center" wrapText="1"/>
    </xf>
    <xf numFmtId="0" fontId="1" fillId="10" borderId="26"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7" fillId="10" borderId="3" xfId="0" applyFont="1" applyFill="1" applyBorder="1" applyAlignment="1">
      <alignment horizontal="left" vertical="center"/>
    </xf>
    <xf numFmtId="0" fontId="7" fillId="10" borderId="8" xfId="0" applyFont="1" applyFill="1" applyBorder="1" applyAlignment="1">
      <alignment horizontal="left" vertical="center"/>
    </xf>
    <xf numFmtId="0" fontId="1" fillId="10" borderId="21" xfId="0" applyFont="1" applyFill="1" applyBorder="1" applyAlignment="1">
      <alignment horizontal="left" vertical="center" wrapText="1"/>
    </xf>
    <xf numFmtId="0" fontId="1" fillId="10" borderId="22" xfId="0" applyFont="1" applyFill="1" applyBorder="1" applyAlignment="1">
      <alignment horizontal="left" vertical="center" wrapText="1"/>
    </xf>
    <xf numFmtId="0" fontId="1" fillId="10" borderId="27"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0" fillId="11" borderId="3" xfId="0" applyFill="1" applyBorder="1" applyAlignment="1" applyProtection="1">
      <alignment horizontal="left" vertical="top" wrapText="1"/>
      <protection locked="0"/>
    </xf>
    <xf numFmtId="0" fontId="0" fillId="11" borderId="2" xfId="0" applyFill="1" applyBorder="1" applyAlignment="1" applyProtection="1">
      <alignment horizontal="left" vertical="top" wrapText="1"/>
      <protection locked="0"/>
    </xf>
    <xf numFmtId="0" fontId="0" fillId="11" borderId="8" xfId="0" applyFill="1" applyBorder="1" applyAlignment="1" applyProtection="1">
      <alignment horizontal="left" vertical="top" wrapText="1"/>
      <protection locked="0"/>
    </xf>
    <xf numFmtId="0" fontId="4" fillId="11" borderId="3"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center" vertical="center" wrapText="1"/>
      <protection locked="0"/>
    </xf>
    <xf numFmtId="0" fontId="4" fillId="11" borderId="3" xfId="0" applyFont="1" applyFill="1" applyBorder="1" applyAlignment="1" applyProtection="1">
      <alignment horizontal="left" vertical="center" wrapText="1"/>
      <protection locked="0"/>
    </xf>
    <xf numFmtId="0" fontId="4" fillId="11" borderId="8" xfId="0" applyFont="1" applyFill="1" applyBorder="1" applyAlignment="1" applyProtection="1">
      <alignment horizontal="left" vertical="center" wrapText="1"/>
      <protection locked="0"/>
    </xf>
    <xf numFmtId="0" fontId="4" fillId="11" borderId="21" xfId="0" applyFont="1" applyFill="1" applyBorder="1" applyAlignment="1" applyProtection="1">
      <alignment horizontal="left" vertical="center" wrapText="1"/>
      <protection locked="0"/>
    </xf>
    <xf numFmtId="0" fontId="4" fillId="11" borderId="22" xfId="0" applyFont="1" applyFill="1" applyBorder="1" applyAlignment="1" applyProtection="1">
      <alignment horizontal="left" vertical="center" wrapText="1"/>
      <protection locked="0"/>
    </xf>
    <xf numFmtId="0" fontId="11" fillId="11" borderId="3"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6" fillId="0" borderId="9" xfId="0" applyFont="1" applyBorder="1" applyAlignment="1">
      <alignment horizontal="center" vertical="center" wrapText="1"/>
    </xf>
    <xf numFmtId="166" fontId="6" fillId="11" borderId="3" xfId="0" applyNumberFormat="1" applyFont="1" applyFill="1" applyBorder="1" applyAlignment="1">
      <alignment horizontal="center" vertical="center" wrapText="1"/>
    </xf>
    <xf numFmtId="166" fontId="6" fillId="11" borderId="8" xfId="0" applyNumberFormat="1" applyFont="1" applyFill="1" applyBorder="1" applyAlignment="1">
      <alignment horizontal="center" vertical="center" wrapText="1"/>
    </xf>
    <xf numFmtId="165" fontId="6" fillId="11" borderId="3" xfId="0" applyNumberFormat="1" applyFont="1" applyFill="1" applyBorder="1" applyAlignment="1">
      <alignment horizontal="center" vertical="center" wrapText="1"/>
    </xf>
    <xf numFmtId="165" fontId="6" fillId="11" borderId="8" xfId="0" applyNumberFormat="1" applyFont="1" applyFill="1" applyBorder="1" applyAlignment="1">
      <alignment horizontal="center" vertical="center" wrapText="1"/>
    </xf>
    <xf numFmtId="0" fontId="7" fillId="10" borderId="25" xfId="0" applyFont="1" applyFill="1" applyBorder="1" applyAlignment="1">
      <alignment horizontal="right" vertical="top" wrapText="1"/>
    </xf>
    <xf numFmtId="0" fontId="7" fillId="10" borderId="22" xfId="0" applyFont="1" applyFill="1" applyBorder="1" applyAlignment="1">
      <alignment horizontal="right" vertical="top" wrapText="1"/>
    </xf>
    <xf numFmtId="0" fontId="0" fillId="10" borderId="0" xfId="0" applyFill="1" applyAlignment="1">
      <alignment horizontal="right" vertical="top" wrapText="1"/>
    </xf>
    <xf numFmtId="0" fontId="0" fillId="10" borderId="28" xfId="0" applyFill="1" applyBorder="1" applyAlignment="1">
      <alignment horizontal="right" vertical="top" wrapText="1"/>
    </xf>
    <xf numFmtId="0" fontId="0" fillId="10" borderId="26" xfId="0" applyFill="1" applyBorder="1" applyAlignment="1">
      <alignment wrapText="1"/>
    </xf>
    <xf numFmtId="0" fontId="0" fillId="10" borderId="24" xfId="0"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CCCCFF"/>
      <color rgb="FFCCECFF"/>
      <color rgb="FF009999"/>
      <color rgb="FF33CCCC"/>
      <color rgb="FF00CC99"/>
      <color rgb="FF660066"/>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PLANNING\E&amp;I\_Projects\481533_Colt%20London%204\4.%20Deliverables\Discharge%20of%20condition%2030%20-%20WLCA\LON4_DETAI.xlsx" TargetMode="External"/><Relationship Id="rId1" Type="http://schemas.openxmlformats.org/officeDocument/2006/relationships/externalLinkPath" Target="LON4_DET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Pre-app information"/>
      <sheetName val="Outline planning stage"/>
      <sheetName val="Detailed planning stage"/>
      <sheetName val="Post-construction result (2)"/>
      <sheetName val="Drop down list"/>
    </sheetNames>
    <sheetDataSet>
      <sheetData sheetId="0" refreshError="1"/>
      <sheetData sheetId="1" refreshError="1"/>
      <sheetData sheetId="2" refreshError="1"/>
      <sheetData sheetId="3">
        <row r="18">
          <cell r="C18">
            <v>52301522.579999991</v>
          </cell>
          <cell r="D18">
            <v>1136270.7200000002</v>
          </cell>
          <cell r="E18" t="e">
            <v>#VALUE!</v>
          </cell>
          <cell r="F18">
            <v>1950469.6899999997</v>
          </cell>
          <cell r="G18">
            <v>-1688165.0299999998</v>
          </cell>
          <cell r="K18">
            <v>52119670.489999995</v>
          </cell>
          <cell r="L18">
            <v>646301.71059504617</v>
          </cell>
          <cell r="M18" t="e">
            <v>#VALUE!</v>
          </cell>
          <cell r="N18">
            <v>833428.10889999988</v>
          </cell>
          <cell r="O18">
            <v>-827200.86470000003</v>
          </cell>
        </row>
        <row r="19">
          <cell r="C19">
            <v>932.25771951089075</v>
          </cell>
          <cell r="D19">
            <v>20.253657980107665</v>
          </cell>
          <cell r="E19" t="e">
            <v>#VALUE!</v>
          </cell>
          <cell r="F19">
            <v>34.766491212434488</v>
          </cell>
          <cell r="G19">
            <v>-30.090995508181521</v>
          </cell>
          <cell r="K19">
            <v>929.01626483904306</v>
          </cell>
          <cell r="L19">
            <v>11.520118901198641</v>
          </cell>
          <cell r="M19" t="e">
            <v>#VALUE!</v>
          </cell>
          <cell r="N19">
            <v>14.855586412249115</v>
          </cell>
          <cell r="O19">
            <v>-14.744587799008949</v>
          </cell>
        </row>
      </sheetData>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C5" totalsRowShown="0">
  <autoFilter ref="B3:C5" xr:uid="{00000000-0009-0000-0100-000001000000}"/>
  <tableColumns count="2">
    <tableColumn id="1" xr3:uid="{00000000-0010-0000-0000-000001000000}" name="Assessment no."/>
    <tableColumn id="2" xr3:uid="{00000000-0010-0000-0000-000002000000}" name="WLC reduction principles adopted"/>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eroCarbonPlanning@london.gov.uk" TargetMode="External"/><Relationship Id="rId2" Type="http://schemas.openxmlformats.org/officeDocument/2006/relationships/hyperlink" Target="mailto:ZeroCarbonPlanning@london.gov.uk" TargetMode="External"/><Relationship Id="rId1" Type="http://schemas.openxmlformats.org/officeDocument/2006/relationships/hyperlink" Target="https://www.london.gov.uk/what-we-do/planning/implementing-london-plan/planning-guidance/whole-life-cycle-carbon-assessments-guidance-pre-consultation-dra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election activeCell="B48" sqref="B48"/>
    </sheetView>
  </sheetViews>
  <sheetFormatPr defaultColWidth="8.77734375" defaultRowHeight="13.2" x14ac:dyDescent="0.25"/>
  <cols>
    <col min="12" max="12" width="16.77734375" customWidth="1"/>
    <col min="13" max="13" width="4.21875" customWidth="1"/>
    <col min="14" max="14" width="3.44140625" customWidth="1"/>
  </cols>
  <sheetData>
    <row r="1" spans="1:12" s="1" customFormat="1" ht="26.25" customHeight="1" x14ac:dyDescent="0.4">
      <c r="A1" s="6" t="s">
        <v>0</v>
      </c>
      <c r="B1" s="3"/>
      <c r="C1" s="3"/>
      <c r="D1" s="3"/>
      <c r="E1" s="3"/>
      <c r="F1" s="3"/>
      <c r="G1" s="3"/>
      <c r="H1" s="3"/>
      <c r="I1" s="3"/>
      <c r="J1" s="3"/>
      <c r="K1" s="3"/>
      <c r="L1" s="3"/>
    </row>
    <row r="3" spans="1:12" x14ac:dyDescent="0.25">
      <c r="A3" s="7" t="s">
        <v>1</v>
      </c>
      <c r="B3" s="8"/>
      <c r="C3" s="8"/>
      <c r="D3" s="8"/>
      <c r="E3" s="8"/>
      <c r="F3" s="8"/>
      <c r="G3" s="8"/>
      <c r="H3" s="8"/>
      <c r="I3" s="8"/>
      <c r="J3" s="8"/>
      <c r="K3" s="8"/>
      <c r="L3" s="8"/>
    </row>
    <row r="4" spans="1:12" ht="9.75" customHeight="1" x14ac:dyDescent="0.25">
      <c r="A4" s="4"/>
    </row>
    <row r="5" spans="1:12" ht="12.75" customHeight="1" x14ac:dyDescent="0.25">
      <c r="A5" s="191" t="s">
        <v>199</v>
      </c>
      <c r="B5" s="191"/>
      <c r="C5" s="191"/>
      <c r="D5" s="191"/>
      <c r="E5" s="191"/>
      <c r="F5" s="191"/>
      <c r="G5" s="191"/>
      <c r="H5" s="191"/>
      <c r="I5" s="191"/>
      <c r="J5" s="191"/>
      <c r="K5" s="191"/>
      <c r="L5" s="191"/>
    </row>
    <row r="6" spans="1:12" ht="12.75" customHeight="1" x14ac:dyDescent="0.25">
      <c r="A6" s="191"/>
      <c r="B6" s="191"/>
      <c r="C6" s="191"/>
      <c r="D6" s="191"/>
      <c r="E6" s="191"/>
      <c r="F6" s="191"/>
      <c r="G6" s="191"/>
      <c r="H6" s="191"/>
      <c r="I6" s="191"/>
      <c r="J6" s="191"/>
      <c r="K6" s="191"/>
      <c r="L6" s="191"/>
    </row>
    <row r="7" spans="1:12" ht="12.75" customHeight="1" x14ac:dyDescent="0.25">
      <c r="A7" s="191"/>
      <c r="B7" s="191"/>
      <c r="C7" s="191"/>
      <c r="D7" s="191"/>
      <c r="E7" s="191"/>
      <c r="F7" s="191"/>
      <c r="G7" s="191"/>
      <c r="H7" s="191"/>
      <c r="I7" s="191"/>
      <c r="J7" s="191"/>
      <c r="K7" s="191"/>
      <c r="L7" s="191"/>
    </row>
    <row r="8" spans="1:12" ht="34.5" customHeight="1" x14ac:dyDescent="0.25">
      <c r="A8" s="193" t="s">
        <v>192</v>
      </c>
      <c r="B8" s="191"/>
      <c r="C8" s="191"/>
      <c r="D8" s="191"/>
      <c r="E8" s="191"/>
      <c r="F8" s="191"/>
      <c r="G8" s="191"/>
      <c r="H8" s="191"/>
      <c r="I8" s="191"/>
      <c r="J8" s="191"/>
      <c r="K8" s="191"/>
      <c r="L8" s="191"/>
    </row>
    <row r="9" spans="1:12" ht="15" customHeight="1" x14ac:dyDescent="0.25">
      <c r="A9" s="191" t="s">
        <v>198</v>
      </c>
      <c r="B9" s="191"/>
      <c r="C9" s="191"/>
      <c r="D9" s="191"/>
      <c r="E9" s="191"/>
      <c r="F9" s="191"/>
      <c r="G9" s="191"/>
      <c r="H9" s="191"/>
      <c r="I9" s="191"/>
      <c r="J9" s="191"/>
      <c r="K9" s="191"/>
      <c r="L9" s="191"/>
    </row>
    <row r="10" spans="1:12" ht="33" customHeight="1" x14ac:dyDescent="0.25">
      <c r="A10" s="191"/>
      <c r="B10" s="191"/>
      <c r="C10" s="191"/>
      <c r="D10" s="191"/>
      <c r="E10" s="191"/>
      <c r="F10" s="191"/>
      <c r="G10" s="191"/>
      <c r="H10" s="191"/>
      <c r="I10" s="191"/>
      <c r="J10" s="191"/>
      <c r="K10" s="191"/>
      <c r="L10" s="191"/>
    </row>
    <row r="11" spans="1:12" ht="15" customHeight="1" x14ac:dyDescent="0.25">
      <c r="A11" s="150" t="s">
        <v>193</v>
      </c>
      <c r="B11" s="149"/>
      <c r="C11" s="149"/>
      <c r="D11" s="147"/>
      <c r="E11" s="147"/>
      <c r="F11" s="147"/>
      <c r="G11" s="147"/>
      <c r="H11" s="147"/>
      <c r="I11" s="147"/>
      <c r="J11" s="147"/>
      <c r="K11" s="147"/>
      <c r="L11" s="147"/>
    </row>
    <row r="12" spans="1:12" x14ac:dyDescent="0.25">
      <c r="A12" s="191" t="s">
        <v>194</v>
      </c>
      <c r="B12" s="191"/>
      <c r="C12" s="191"/>
      <c r="D12" s="191"/>
      <c r="E12" s="191"/>
      <c r="F12" s="191"/>
      <c r="G12" s="191"/>
      <c r="H12" s="191"/>
      <c r="I12" s="191"/>
      <c r="J12" s="191"/>
      <c r="K12" s="191"/>
      <c r="L12" s="191"/>
    </row>
    <row r="13" spans="1:12" ht="35.25" customHeight="1" x14ac:dyDescent="0.25">
      <c r="A13" s="191"/>
      <c r="B13" s="191"/>
      <c r="C13" s="191"/>
      <c r="D13" s="191"/>
      <c r="E13" s="191"/>
      <c r="F13" s="191"/>
      <c r="G13" s="191"/>
      <c r="H13" s="191"/>
      <c r="I13" s="191"/>
      <c r="J13" s="191"/>
      <c r="K13" s="191"/>
      <c r="L13" s="191"/>
    </row>
    <row r="14" spans="1:12" x14ac:dyDescent="0.25">
      <c r="A14" s="150" t="s">
        <v>195</v>
      </c>
      <c r="B14" s="147"/>
      <c r="C14" s="147"/>
      <c r="D14" s="147"/>
      <c r="E14" s="147"/>
      <c r="F14" s="147"/>
      <c r="G14" s="147"/>
      <c r="H14" s="147"/>
      <c r="I14" s="147"/>
      <c r="J14" s="147"/>
      <c r="K14" s="147"/>
      <c r="L14" s="147"/>
    </row>
    <row r="15" spans="1:12" x14ac:dyDescent="0.25">
      <c r="A15" s="191" t="s">
        <v>196</v>
      </c>
      <c r="B15" s="191"/>
      <c r="C15" s="191"/>
      <c r="D15" s="191"/>
      <c r="E15" s="191"/>
      <c r="F15" s="191"/>
      <c r="G15" s="191"/>
      <c r="H15" s="191"/>
      <c r="I15" s="191"/>
      <c r="J15" s="191"/>
      <c r="K15" s="191"/>
      <c r="L15" s="191"/>
    </row>
    <row r="16" spans="1:12" ht="84" customHeight="1" x14ac:dyDescent="0.25">
      <c r="A16" s="191"/>
      <c r="B16" s="191"/>
      <c r="C16" s="191"/>
      <c r="D16" s="191"/>
      <c r="E16" s="191"/>
      <c r="F16" s="191"/>
      <c r="G16" s="191"/>
      <c r="H16" s="191"/>
      <c r="I16" s="191"/>
      <c r="J16" s="191"/>
      <c r="K16" s="191"/>
      <c r="L16" s="191"/>
    </row>
    <row r="17" spans="1:12" x14ac:dyDescent="0.25">
      <c r="A17" s="150" t="s">
        <v>197</v>
      </c>
      <c r="B17" s="147"/>
      <c r="C17" s="147"/>
      <c r="D17" s="147"/>
      <c r="E17" s="147"/>
      <c r="F17" s="147"/>
      <c r="G17" s="147"/>
      <c r="H17" s="147"/>
      <c r="I17" s="147"/>
      <c r="J17" s="147"/>
      <c r="K17" s="147"/>
      <c r="L17" s="147"/>
    </row>
    <row r="18" spans="1:12" x14ac:dyDescent="0.25">
      <c r="A18" s="191" t="s">
        <v>200</v>
      </c>
      <c r="B18" s="191"/>
      <c r="C18" s="191"/>
      <c r="D18" s="191"/>
      <c r="E18" s="191"/>
      <c r="F18" s="191"/>
      <c r="G18" s="191"/>
      <c r="H18" s="191"/>
      <c r="I18" s="191"/>
      <c r="J18" s="191"/>
      <c r="K18" s="191"/>
      <c r="L18" s="191"/>
    </row>
    <row r="19" spans="1:12" x14ac:dyDescent="0.25">
      <c r="A19" s="191"/>
      <c r="B19" s="191"/>
      <c r="C19" s="191"/>
      <c r="D19" s="191"/>
      <c r="E19" s="191"/>
      <c r="F19" s="191"/>
      <c r="G19" s="191"/>
      <c r="H19" s="191"/>
      <c r="I19" s="191"/>
      <c r="J19" s="191"/>
      <c r="K19" s="191"/>
      <c r="L19" s="191"/>
    </row>
    <row r="20" spans="1:12" ht="27.75" customHeight="1" x14ac:dyDescent="0.25">
      <c r="A20" s="191"/>
      <c r="B20" s="191"/>
      <c r="C20" s="191"/>
      <c r="D20" s="191"/>
      <c r="E20" s="191"/>
      <c r="F20" s="191"/>
      <c r="G20" s="191"/>
      <c r="H20" s="191"/>
      <c r="I20" s="191"/>
      <c r="J20" s="191"/>
      <c r="K20" s="191"/>
      <c r="L20" s="191"/>
    </row>
    <row r="21" spans="1:12" ht="14.25" customHeight="1" x14ac:dyDescent="0.25">
      <c r="A21" s="192" t="s">
        <v>4</v>
      </c>
      <c r="B21" s="192"/>
      <c r="C21" s="192"/>
      <c r="D21" s="192"/>
      <c r="E21" s="192"/>
      <c r="F21" s="192"/>
      <c r="G21" s="192"/>
      <c r="H21" s="192"/>
      <c r="I21" s="192"/>
      <c r="J21" s="192"/>
      <c r="K21" s="192"/>
      <c r="L21" s="192"/>
    </row>
    <row r="22" spans="1:12" x14ac:dyDescent="0.25">
      <c r="A22" s="148"/>
      <c r="B22" s="147"/>
      <c r="C22" s="147"/>
      <c r="D22" s="147"/>
      <c r="E22" s="147"/>
      <c r="F22" s="147"/>
      <c r="G22" s="147"/>
      <c r="H22" s="147"/>
      <c r="I22" s="147"/>
      <c r="J22" s="147"/>
      <c r="K22" s="147"/>
      <c r="L22" s="147"/>
    </row>
    <row r="23" spans="1:12" ht="14.25" customHeight="1" x14ac:dyDescent="0.25">
      <c r="A23" s="7" t="s">
        <v>2</v>
      </c>
      <c r="B23" s="8"/>
      <c r="C23" s="8"/>
      <c r="D23" s="8"/>
      <c r="E23" s="8"/>
      <c r="F23" s="8"/>
      <c r="G23" s="8"/>
      <c r="H23" s="8"/>
      <c r="I23" s="8"/>
      <c r="J23" s="8"/>
      <c r="K23" s="8"/>
      <c r="L23" s="8"/>
    </row>
    <row r="24" spans="1:12" ht="10.5" customHeight="1" x14ac:dyDescent="0.25">
      <c r="A24" s="151"/>
    </row>
    <row r="25" spans="1:12" ht="14.25" customHeight="1" x14ac:dyDescent="0.25">
      <c r="A25" s="191" t="s">
        <v>3</v>
      </c>
      <c r="B25" s="191"/>
      <c r="C25" s="191"/>
      <c r="D25" s="191"/>
      <c r="E25" s="191"/>
      <c r="F25" s="191"/>
      <c r="G25" s="191"/>
      <c r="H25" s="191"/>
      <c r="I25" s="191"/>
      <c r="J25" s="191"/>
      <c r="K25" s="191"/>
      <c r="L25" s="191"/>
    </row>
    <row r="26" spans="1:12" x14ac:dyDescent="0.25">
      <c r="A26" s="5" t="s">
        <v>4</v>
      </c>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ht="12.75" customHeight="1" x14ac:dyDescent="0.25"/>
    <row r="30" spans="1:12" ht="13.5" customHeight="1" x14ac:dyDescent="0.25"/>
    <row r="32" spans="1:12" ht="12" customHeight="1" x14ac:dyDescent="0.25"/>
    <row r="33" ht="13.5" customHeight="1" x14ac:dyDescent="0.25"/>
    <row r="35" ht="14.25" customHeight="1" x14ac:dyDescent="0.25"/>
    <row r="36" ht="14.25" customHeight="1" x14ac:dyDescent="0.25"/>
  </sheetData>
  <sheetProtection algorithmName="SHA-512" hashValue="z2xv6gPfiRLjW/+IwSHTGEUH06R5uAAi/mjEg9EzEuvDE9tMsaFnm0XiSMs6BJHfOUdk6Rh2H1F7Z//kobrvag==" saltValue="+MIA6BWDQkNa0cGDk0G/Nw==" spinCount="100000" sheet="1" objects="1" scenarios="1" selectLockedCells="1" selectUnlockedCells="1"/>
  <mergeCells count="8">
    <mergeCell ref="A18:L20"/>
    <mergeCell ref="A25:L25"/>
    <mergeCell ref="A21:L21"/>
    <mergeCell ref="A5:L7"/>
    <mergeCell ref="A8:L8"/>
    <mergeCell ref="A9:L10"/>
    <mergeCell ref="A12:L13"/>
    <mergeCell ref="A15:L16"/>
  </mergeCells>
  <hyperlinks>
    <hyperlink ref="A8" r:id="rId1" xr:uid="{00000000-0004-0000-0000-000000000000}"/>
    <hyperlink ref="A26" r:id="rId2" xr:uid="{00000000-0004-0000-0000-000001000000}"/>
    <hyperlink ref="A21" r:id="rId3"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G27"/>
  <sheetViews>
    <sheetView showGridLines="0" topLeftCell="A22" zoomScaleNormal="100" workbookViewId="0">
      <selection activeCell="C9" sqref="C9"/>
    </sheetView>
  </sheetViews>
  <sheetFormatPr defaultColWidth="9.21875" defaultRowHeight="13.2" x14ac:dyDescent="0.25"/>
  <cols>
    <col min="1" max="1" width="3.77734375" style="73" customWidth="1"/>
    <col min="2" max="2" width="40.44140625" customWidth="1"/>
    <col min="3" max="4" width="26.21875" style="77" customWidth="1"/>
    <col min="5" max="5" width="24.44140625" style="77" customWidth="1"/>
    <col min="6" max="6" width="92.21875" style="77" customWidth="1"/>
    <col min="8" max="8" width="18.21875" customWidth="1"/>
    <col min="9" max="13" width="15.21875" customWidth="1"/>
    <col min="14" max="14" width="13.21875" bestFit="1" customWidth="1"/>
    <col min="19" max="19" width="13" customWidth="1"/>
    <col min="20" max="20" width="15.44140625" customWidth="1"/>
    <col min="21" max="21" width="20.44140625" customWidth="1"/>
    <col min="27" max="27" width="46" bestFit="1" customWidth="1"/>
    <col min="28" max="28" width="126.44140625" customWidth="1"/>
  </cols>
  <sheetData>
    <row r="1" spans="1:7" x14ac:dyDescent="0.25">
      <c r="A1" s="196" t="s">
        <v>5</v>
      </c>
      <c r="B1" s="197"/>
      <c r="C1" s="198"/>
      <c r="D1" s="198"/>
      <c r="E1" s="198"/>
      <c r="F1" s="199"/>
    </row>
    <row r="2" spans="1:7" ht="15.75" customHeight="1" x14ac:dyDescent="0.25">
      <c r="A2" s="194" t="s">
        <v>6</v>
      </c>
      <c r="B2" s="194"/>
      <c r="C2" s="195" t="s">
        <v>203</v>
      </c>
      <c r="D2" s="195"/>
      <c r="E2" s="195"/>
      <c r="F2" s="195"/>
    </row>
    <row r="3" spans="1:7" ht="15.75" customHeight="1" x14ac:dyDescent="0.25">
      <c r="A3" s="69"/>
      <c r="B3" s="70" t="s">
        <v>7</v>
      </c>
      <c r="C3" s="195"/>
      <c r="D3" s="195"/>
      <c r="E3" s="195"/>
      <c r="F3" s="195"/>
    </row>
    <row r="4" spans="1:7" ht="15.75" customHeight="1" x14ac:dyDescent="0.25">
      <c r="A4" s="194" t="s">
        <v>8</v>
      </c>
      <c r="B4" s="194"/>
      <c r="C4" s="195" t="s">
        <v>204</v>
      </c>
      <c r="D4" s="195"/>
      <c r="E4" s="195"/>
      <c r="F4" s="195"/>
    </row>
    <row r="5" spans="1:7" ht="15.75" customHeight="1" x14ac:dyDescent="0.25">
      <c r="A5" s="194" t="s">
        <v>9</v>
      </c>
      <c r="B5" s="194"/>
      <c r="C5" s="195" t="s">
        <v>205</v>
      </c>
      <c r="D5" s="195"/>
      <c r="E5" s="195"/>
      <c r="F5" s="195"/>
    </row>
    <row r="6" spans="1:7" ht="15.75" customHeight="1" x14ac:dyDescent="0.25">
      <c r="A6" s="194" t="s">
        <v>10</v>
      </c>
      <c r="B6" s="194"/>
      <c r="C6" s="195">
        <v>56102</v>
      </c>
      <c r="D6" s="195"/>
      <c r="E6" s="195"/>
      <c r="F6" s="195"/>
    </row>
    <row r="7" spans="1:7" s="71" customFormat="1" ht="15.75" customHeight="1" x14ac:dyDescent="0.25">
      <c r="A7" s="194" t="s">
        <v>11</v>
      </c>
      <c r="B7" s="194"/>
      <c r="C7" s="195" t="s">
        <v>362</v>
      </c>
      <c r="D7" s="195"/>
      <c r="E7" s="195"/>
      <c r="F7" s="195"/>
    </row>
    <row r="8" spans="1:7" s="71" customFormat="1" ht="15.75" customHeight="1" x14ac:dyDescent="0.25">
      <c r="A8" s="194" t="s">
        <v>12</v>
      </c>
      <c r="B8" s="194"/>
      <c r="C8" s="204" t="s">
        <v>363</v>
      </c>
      <c r="D8" s="195"/>
      <c r="E8" s="195"/>
      <c r="F8" s="195"/>
      <c r="G8" s="72"/>
    </row>
    <row r="9" spans="1:7" ht="15.75" customHeight="1" x14ac:dyDescent="0.25">
      <c r="C9"/>
      <c r="D9"/>
      <c r="E9"/>
      <c r="F9"/>
    </row>
    <row r="10" spans="1:7" s="75" customFormat="1" ht="42.75" customHeight="1" x14ac:dyDescent="0.25">
      <c r="A10" s="200" t="s">
        <v>13</v>
      </c>
      <c r="B10" s="200" t="s">
        <v>14</v>
      </c>
      <c r="C10" s="201" t="s">
        <v>15</v>
      </c>
      <c r="D10" s="202"/>
      <c r="E10" s="74" t="s">
        <v>16</v>
      </c>
      <c r="F10" s="74" t="s">
        <v>17</v>
      </c>
    </row>
    <row r="11" spans="1:7" ht="63" customHeight="1" x14ac:dyDescent="0.25">
      <c r="A11" s="69">
        <v>1</v>
      </c>
      <c r="B11" s="76" t="s">
        <v>18</v>
      </c>
      <c r="C11" s="203" t="s">
        <v>19</v>
      </c>
      <c r="D11" s="203"/>
      <c r="E11" s="10"/>
      <c r="F11" s="155" t="s">
        <v>346</v>
      </c>
    </row>
    <row r="12" spans="1:7" ht="86.1" customHeight="1" x14ac:dyDescent="0.25">
      <c r="A12" s="69">
        <v>2</v>
      </c>
      <c r="B12" s="76" t="s">
        <v>20</v>
      </c>
      <c r="C12" s="203" t="s">
        <v>21</v>
      </c>
      <c r="D12" s="203"/>
      <c r="E12" s="10"/>
      <c r="F12" s="155" t="s">
        <v>347</v>
      </c>
    </row>
    <row r="13" spans="1:7" ht="68.25" customHeight="1" x14ac:dyDescent="0.25">
      <c r="A13" s="69">
        <v>3</v>
      </c>
      <c r="B13" s="76" t="s">
        <v>22</v>
      </c>
      <c r="C13" s="203" t="s">
        <v>23</v>
      </c>
      <c r="D13" s="203"/>
      <c r="E13" s="10"/>
      <c r="F13" s="155" t="s">
        <v>348</v>
      </c>
    </row>
    <row r="14" spans="1:7" ht="72" customHeight="1" x14ac:dyDescent="0.25">
      <c r="A14" s="69">
        <v>4</v>
      </c>
      <c r="B14" s="76" t="s">
        <v>24</v>
      </c>
      <c r="C14" s="203" t="s">
        <v>25</v>
      </c>
      <c r="D14" s="203"/>
      <c r="E14" s="10"/>
      <c r="F14" s="155" t="s">
        <v>349</v>
      </c>
    </row>
    <row r="15" spans="1:7" ht="99" customHeight="1" x14ac:dyDescent="0.25">
      <c r="A15" s="69">
        <v>5</v>
      </c>
      <c r="B15" s="76" t="s">
        <v>26</v>
      </c>
      <c r="C15" s="203" t="s">
        <v>27</v>
      </c>
      <c r="D15" s="203"/>
      <c r="E15" s="10"/>
      <c r="F15" s="155" t="s">
        <v>350</v>
      </c>
    </row>
    <row r="16" spans="1:7" ht="109.05" customHeight="1" x14ac:dyDescent="0.25">
      <c r="A16" s="69">
        <v>6</v>
      </c>
      <c r="B16" s="76" t="s">
        <v>28</v>
      </c>
      <c r="C16" s="203" t="s">
        <v>29</v>
      </c>
      <c r="D16" s="203"/>
      <c r="E16" s="10"/>
      <c r="F16" s="155" t="s">
        <v>351</v>
      </c>
    </row>
    <row r="17" spans="1:6" ht="127.05" customHeight="1" x14ac:dyDescent="0.25">
      <c r="A17" s="69">
        <v>7</v>
      </c>
      <c r="B17" s="76" t="s">
        <v>30</v>
      </c>
      <c r="C17" s="203" t="s">
        <v>31</v>
      </c>
      <c r="D17" s="203"/>
      <c r="E17" s="10"/>
      <c r="F17" s="155" t="s">
        <v>352</v>
      </c>
    </row>
    <row r="18" spans="1:6" ht="98.1" customHeight="1" x14ac:dyDescent="0.25">
      <c r="A18" s="69">
        <v>8</v>
      </c>
      <c r="B18" s="76" t="s">
        <v>32</v>
      </c>
      <c r="C18" s="203" t="s">
        <v>33</v>
      </c>
      <c r="D18" s="203"/>
      <c r="E18" s="10"/>
      <c r="F18" s="155" t="s">
        <v>353</v>
      </c>
    </row>
    <row r="19" spans="1:6" ht="168" customHeight="1" x14ac:dyDescent="0.25">
      <c r="A19" s="69">
        <v>9</v>
      </c>
      <c r="B19" s="76" t="s">
        <v>34</v>
      </c>
      <c r="C19" s="203" t="s">
        <v>35</v>
      </c>
      <c r="D19" s="203"/>
      <c r="E19" s="10"/>
      <c r="F19" s="155" t="s">
        <v>354</v>
      </c>
    </row>
    <row r="20" spans="1:6" ht="116.1" customHeight="1" x14ac:dyDescent="0.25">
      <c r="A20" s="69">
        <v>10</v>
      </c>
      <c r="B20" s="76" t="s">
        <v>36</v>
      </c>
      <c r="C20" s="203" t="s">
        <v>37</v>
      </c>
      <c r="D20" s="203"/>
      <c r="E20" s="10"/>
      <c r="F20" s="155" t="s">
        <v>355</v>
      </c>
    </row>
    <row r="21" spans="1:6" ht="85.5" customHeight="1" x14ac:dyDescent="0.25">
      <c r="A21" s="69">
        <v>11</v>
      </c>
      <c r="B21" s="76" t="s">
        <v>38</v>
      </c>
      <c r="C21" s="203" t="s">
        <v>39</v>
      </c>
      <c r="D21" s="203"/>
      <c r="E21" s="10"/>
      <c r="F21" s="155" t="s">
        <v>356</v>
      </c>
    </row>
    <row r="22" spans="1:6" ht="108" customHeight="1" x14ac:dyDescent="0.25">
      <c r="A22" s="69">
        <v>12</v>
      </c>
      <c r="B22" s="76" t="s">
        <v>40</v>
      </c>
      <c r="C22" s="203" t="s">
        <v>41</v>
      </c>
      <c r="D22" s="203"/>
      <c r="E22" s="10"/>
      <c r="F22" s="155" t="s">
        <v>357</v>
      </c>
    </row>
    <row r="23" spans="1:6" ht="78" customHeight="1" x14ac:dyDescent="0.25">
      <c r="A23" s="69">
        <v>13</v>
      </c>
      <c r="B23" s="76" t="s">
        <v>42</v>
      </c>
      <c r="C23" s="203" t="s">
        <v>43</v>
      </c>
      <c r="D23" s="203"/>
      <c r="E23" s="10"/>
      <c r="F23" s="155" t="s">
        <v>358</v>
      </c>
    </row>
    <row r="24" spans="1:6" ht="81" customHeight="1" x14ac:dyDescent="0.25">
      <c r="A24" s="69">
        <v>14</v>
      </c>
      <c r="B24" s="76" t="s">
        <v>44</v>
      </c>
      <c r="C24" s="203" t="s">
        <v>163</v>
      </c>
      <c r="D24" s="203"/>
      <c r="E24" s="10"/>
      <c r="F24" s="155" t="s">
        <v>359</v>
      </c>
    </row>
    <row r="25" spans="1:6" ht="81" customHeight="1" x14ac:dyDescent="0.25">
      <c r="A25" s="69">
        <v>15</v>
      </c>
      <c r="B25" s="76" t="s">
        <v>45</v>
      </c>
      <c r="C25" s="206" t="s">
        <v>46</v>
      </c>
      <c r="D25" s="207"/>
      <c r="E25" s="10"/>
      <c r="F25" s="155" t="s">
        <v>360</v>
      </c>
    </row>
    <row r="26" spans="1:6" ht="224.1" customHeight="1" x14ac:dyDescent="0.25">
      <c r="A26" s="69">
        <v>16</v>
      </c>
      <c r="B26" s="76" t="s">
        <v>47</v>
      </c>
      <c r="C26" s="203" t="s">
        <v>48</v>
      </c>
      <c r="D26" s="203"/>
      <c r="E26" s="10"/>
      <c r="F26" s="155" t="s">
        <v>361</v>
      </c>
    </row>
    <row r="27" spans="1:6" x14ac:dyDescent="0.25">
      <c r="B27" s="205"/>
      <c r="C27" s="205"/>
      <c r="D27" s="205"/>
      <c r="E27" s="205"/>
      <c r="F27" s="205"/>
    </row>
  </sheetData>
  <sheetProtection sheet="1" scenarios="1" formatCells="0" formatColumns="0" formatRows="0" insertColumns="0" insertRows="0" sort="0"/>
  <mergeCells count="34">
    <mergeCell ref="B27:F27"/>
    <mergeCell ref="C13:D13"/>
    <mergeCell ref="C14:D14"/>
    <mergeCell ref="C15:D15"/>
    <mergeCell ref="C16:D16"/>
    <mergeCell ref="C17:D17"/>
    <mergeCell ref="C24:D24"/>
    <mergeCell ref="C26:D26"/>
    <mergeCell ref="C18:D18"/>
    <mergeCell ref="C19:D19"/>
    <mergeCell ref="C20:D20"/>
    <mergeCell ref="C21:D21"/>
    <mergeCell ref="C22:D22"/>
    <mergeCell ref="C23:D23"/>
    <mergeCell ref="C25:D25"/>
    <mergeCell ref="A10:B10"/>
    <mergeCell ref="C10:D10"/>
    <mergeCell ref="C11:D11"/>
    <mergeCell ref="C12:D12"/>
    <mergeCell ref="A7:B7"/>
    <mergeCell ref="C7:F7"/>
    <mergeCell ref="A8:B8"/>
    <mergeCell ref="C8:F8"/>
    <mergeCell ref="A5:B5"/>
    <mergeCell ref="C5:F5"/>
    <mergeCell ref="A6:B6"/>
    <mergeCell ref="C6:F6"/>
    <mergeCell ref="A1:B1"/>
    <mergeCell ref="C1:F1"/>
    <mergeCell ref="A2:B2"/>
    <mergeCell ref="C2:F2"/>
    <mergeCell ref="C3:F3"/>
    <mergeCell ref="A4:B4"/>
    <mergeCell ref="C4:F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list'!$C$4:$C$5</xm:f>
          </x14:formula1>
          <xm:sqref>E11:E26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31"/>
  <sheetViews>
    <sheetView showGridLines="0" topLeftCell="A67" zoomScale="77" zoomScaleNormal="40" workbookViewId="0">
      <selection activeCell="C12" sqref="C12:F12"/>
    </sheetView>
  </sheetViews>
  <sheetFormatPr defaultColWidth="9.21875" defaultRowHeight="13.2" x14ac:dyDescent="0.25"/>
  <cols>
    <col min="1" max="1" width="14.21875" style="73" customWidth="1"/>
    <col min="2" max="2" width="47.44140625" customWidth="1"/>
    <col min="3" max="4" width="26.21875" style="77" customWidth="1"/>
    <col min="5" max="5" width="35.44140625" style="77" customWidth="1"/>
    <col min="6" max="6" width="27" style="77" customWidth="1"/>
    <col min="7" max="7" width="18" customWidth="1"/>
    <col min="8" max="8" width="16.77734375" customWidth="1"/>
    <col min="9" max="9" width="18.77734375" customWidth="1"/>
    <col min="10" max="10" width="27.44140625" customWidth="1"/>
    <col min="11" max="11" width="22.44140625" customWidth="1"/>
    <col min="12" max="13" width="19" customWidth="1"/>
    <col min="14" max="14" width="22" bestFit="1" customWidth="1"/>
    <col min="15" max="15" width="16.21875" style="73" customWidth="1"/>
    <col min="16" max="18" width="11" style="73" customWidth="1"/>
    <col min="19" max="19" width="14.77734375" customWidth="1"/>
    <col min="20" max="20" width="29.21875" customWidth="1"/>
    <col min="26" max="26" width="46" bestFit="1" customWidth="1"/>
    <col min="27" max="27" width="126.44140625" customWidth="1"/>
  </cols>
  <sheetData>
    <row r="1" spans="1:47" x14ac:dyDescent="0.25">
      <c r="A1" s="331" t="s">
        <v>5</v>
      </c>
      <c r="B1" s="332"/>
      <c r="C1" s="333"/>
      <c r="D1" s="333"/>
      <c r="E1" s="333"/>
      <c r="F1" s="334"/>
    </row>
    <row r="2" spans="1:47" x14ac:dyDescent="0.25">
      <c r="A2" s="194" t="s">
        <v>6</v>
      </c>
      <c r="B2" s="194"/>
      <c r="C2" s="316"/>
      <c r="D2" s="316"/>
      <c r="E2" s="316"/>
      <c r="F2" s="316"/>
    </row>
    <row r="3" spans="1:47" x14ac:dyDescent="0.25">
      <c r="A3" s="326" t="s">
        <v>7</v>
      </c>
      <c r="B3" s="327"/>
      <c r="C3" s="316"/>
      <c r="D3" s="316"/>
      <c r="E3" s="316"/>
      <c r="F3" s="316"/>
    </row>
    <row r="4" spans="1:47" x14ac:dyDescent="0.25">
      <c r="A4" s="194" t="s">
        <v>8</v>
      </c>
      <c r="B4" s="194"/>
      <c r="C4" s="316"/>
      <c r="D4" s="316"/>
      <c r="E4" s="316"/>
      <c r="F4" s="316"/>
    </row>
    <row r="5" spans="1:47" ht="36" customHeight="1" x14ac:dyDescent="0.25">
      <c r="A5" s="194" t="s">
        <v>9</v>
      </c>
      <c r="B5" s="194"/>
      <c r="C5" s="314"/>
      <c r="D5" s="316"/>
      <c r="E5" s="316"/>
      <c r="F5" s="316"/>
    </row>
    <row r="6" spans="1:47" ht="15.6" x14ac:dyDescent="0.25">
      <c r="A6" s="194" t="s">
        <v>10</v>
      </c>
      <c r="B6" s="194"/>
      <c r="C6" s="316"/>
      <c r="D6" s="316"/>
      <c r="E6" s="316"/>
      <c r="F6" s="316"/>
    </row>
    <row r="7" spans="1:47" s="71" customFormat="1" x14ac:dyDescent="0.25">
      <c r="A7" s="194" t="s">
        <v>11</v>
      </c>
      <c r="B7" s="194"/>
      <c r="C7" s="316"/>
      <c r="D7" s="316"/>
      <c r="E7" s="316"/>
      <c r="F7" s="316"/>
      <c r="O7" s="78"/>
      <c r="P7" s="78"/>
      <c r="Q7" s="78"/>
      <c r="R7" s="78"/>
    </row>
    <row r="8" spans="1:47" s="71" customFormat="1" x14ac:dyDescent="0.25">
      <c r="A8" s="194" t="s">
        <v>49</v>
      </c>
      <c r="B8" s="194"/>
      <c r="C8" s="325"/>
      <c r="D8" s="316"/>
      <c r="E8" s="316"/>
      <c r="F8" s="316"/>
      <c r="G8" s="72"/>
      <c r="O8" s="78"/>
      <c r="P8" s="78"/>
      <c r="Q8" s="78"/>
      <c r="R8" s="78"/>
    </row>
    <row r="9" spans="1:47" x14ac:dyDescent="0.25">
      <c r="A9" s="194" t="s">
        <v>50</v>
      </c>
      <c r="B9" s="194"/>
      <c r="C9" s="316" t="s">
        <v>172</v>
      </c>
      <c r="D9" s="316"/>
      <c r="E9" s="316"/>
      <c r="F9" s="316"/>
      <c r="G9" s="79"/>
    </row>
    <row r="10" spans="1:47" ht="64.5" customHeight="1" x14ac:dyDescent="0.25">
      <c r="A10" s="326" t="s">
        <v>51</v>
      </c>
      <c r="B10" s="327"/>
      <c r="C10" s="328" t="s">
        <v>116</v>
      </c>
      <c r="D10" s="329"/>
      <c r="E10" s="329"/>
      <c r="F10" s="330"/>
      <c r="G10" s="79"/>
    </row>
    <row r="11" spans="1:47" ht="39" customHeight="1" x14ac:dyDescent="0.25">
      <c r="A11" s="194" t="s">
        <v>52</v>
      </c>
      <c r="B11" s="194"/>
      <c r="C11" s="314"/>
      <c r="D11" s="314"/>
      <c r="E11" s="314"/>
      <c r="F11" s="314"/>
      <c r="G11" s="80"/>
    </row>
    <row r="12" spans="1:47" x14ac:dyDescent="0.25">
      <c r="A12" s="194" t="s">
        <v>53</v>
      </c>
      <c r="B12" s="194"/>
      <c r="C12" s="347"/>
      <c r="D12" s="348"/>
      <c r="E12" s="348"/>
      <c r="F12" s="349"/>
      <c r="G12" s="80"/>
    </row>
    <row r="13" spans="1:47" x14ac:dyDescent="0.25">
      <c r="A13" s="326" t="s">
        <v>54</v>
      </c>
      <c r="B13" s="327"/>
      <c r="C13" s="347" t="s">
        <v>152</v>
      </c>
      <c r="D13" s="348"/>
      <c r="E13" s="348"/>
      <c r="F13" s="349"/>
      <c r="G13" s="80"/>
    </row>
    <row r="14" spans="1:47" s="81" customFormat="1" x14ac:dyDescent="0.25">
      <c r="A14" s="323"/>
      <c r="B14" s="323"/>
      <c r="C14" s="324"/>
      <c r="D14" s="324"/>
      <c r="E14" s="324"/>
      <c r="F14" s="324"/>
      <c r="G14" s="80"/>
      <c r="H14"/>
      <c r="I14"/>
      <c r="J14"/>
      <c r="K14"/>
      <c r="L14"/>
      <c r="M14"/>
      <c r="N14"/>
      <c r="O14" s="73"/>
      <c r="P14" s="73"/>
      <c r="Q14" s="73"/>
      <c r="R14" s="73"/>
      <c r="S14"/>
      <c r="T14"/>
      <c r="U14"/>
      <c r="V14"/>
      <c r="W14"/>
      <c r="X14"/>
      <c r="Y14"/>
      <c r="AB14"/>
      <c r="AC14"/>
      <c r="AD14"/>
      <c r="AE14"/>
      <c r="AF14"/>
      <c r="AG14"/>
      <c r="AH14"/>
      <c r="AI14"/>
      <c r="AJ14"/>
      <c r="AK14"/>
      <c r="AL14"/>
      <c r="AM14"/>
      <c r="AN14"/>
      <c r="AO14"/>
      <c r="AP14"/>
      <c r="AQ14"/>
      <c r="AR14"/>
      <c r="AS14"/>
      <c r="AT14"/>
      <c r="AU14"/>
    </row>
    <row r="15" spans="1:47" ht="12.75" customHeight="1" x14ac:dyDescent="0.25">
      <c r="A15" s="323"/>
      <c r="B15" s="323"/>
      <c r="C15" s="324"/>
      <c r="D15" s="324"/>
      <c r="E15" s="324"/>
      <c r="F15" s="324"/>
      <c r="G15" s="80"/>
    </row>
    <row r="16" spans="1:47" ht="52.5" customHeight="1" x14ac:dyDescent="0.25">
      <c r="A16" s="342" t="s">
        <v>177</v>
      </c>
      <c r="B16" s="343"/>
      <c r="C16" s="343"/>
      <c r="D16" s="343"/>
      <c r="E16" s="343"/>
      <c r="F16" s="343"/>
      <c r="G16" s="344"/>
      <c r="I16" s="213" t="s">
        <v>169</v>
      </c>
      <c r="J16" s="214"/>
      <c r="K16" s="214"/>
      <c r="L16" s="214"/>
      <c r="M16" s="214"/>
      <c r="N16" s="214"/>
      <c r="O16" s="215"/>
    </row>
    <row r="17" spans="1:18" s="75" customFormat="1" ht="33.75" customHeight="1" x14ac:dyDescent="0.25">
      <c r="A17" s="286"/>
      <c r="B17" s="287"/>
      <c r="C17" s="82" t="s">
        <v>55</v>
      </c>
      <c r="D17" s="82" t="s">
        <v>171</v>
      </c>
      <c r="E17" s="82" t="s">
        <v>170</v>
      </c>
      <c r="F17" s="82" t="s">
        <v>56</v>
      </c>
      <c r="G17" s="82" t="s">
        <v>57</v>
      </c>
      <c r="I17" s="286"/>
      <c r="J17" s="287"/>
      <c r="K17" s="82" t="s">
        <v>55</v>
      </c>
      <c r="L17" s="82" t="s">
        <v>171</v>
      </c>
      <c r="M17" s="82" t="s">
        <v>170</v>
      </c>
      <c r="N17" s="82" t="s">
        <v>56</v>
      </c>
      <c r="O17" s="82" t="s">
        <v>57</v>
      </c>
      <c r="P17" s="77"/>
      <c r="Q17" s="77"/>
      <c r="R17" s="77"/>
    </row>
    <row r="18" spans="1:18" s="75" customFormat="1" ht="33.75" customHeight="1" x14ac:dyDescent="0.25">
      <c r="A18" s="254" t="s">
        <v>58</v>
      </c>
      <c r="B18" s="255"/>
      <c r="C18" s="57">
        <f>C94+D94+E94+F94</f>
        <v>0</v>
      </c>
      <c r="D18" s="57">
        <f>G94+H94+I94+J94+K94</f>
        <v>0</v>
      </c>
      <c r="E18" s="57" t="e">
        <f>L94+N94</f>
        <v>#VALUE!</v>
      </c>
      <c r="F18" s="57">
        <f>O94+P94+Q94+R94</f>
        <v>0</v>
      </c>
      <c r="G18" s="57">
        <f>T94</f>
        <v>0</v>
      </c>
      <c r="I18" s="254" t="s">
        <v>58</v>
      </c>
      <c r="J18" s="255"/>
      <c r="K18" s="57">
        <f>C126+D126+E126+F126</f>
        <v>0</v>
      </c>
      <c r="L18" s="57">
        <f>G126+H126+I126+J126+K126</f>
        <v>0</v>
      </c>
      <c r="M18" s="57" t="e">
        <f>L126+N126</f>
        <v>#VALUE!</v>
      </c>
      <c r="N18" s="57">
        <f>O126+P126+Q126+R126</f>
        <v>0</v>
      </c>
      <c r="O18" s="57">
        <f>T126</f>
        <v>0</v>
      </c>
      <c r="P18" s="77"/>
      <c r="Q18" s="77"/>
      <c r="R18" s="77"/>
    </row>
    <row r="19" spans="1:18" ht="33.75" customHeight="1" x14ac:dyDescent="0.25">
      <c r="A19" s="337" t="s">
        <v>59</v>
      </c>
      <c r="B19" s="338"/>
      <c r="C19" s="9" t="e">
        <f>C18/$C$6</f>
        <v>#DIV/0!</v>
      </c>
      <c r="D19" s="9" t="e">
        <f t="shared" ref="D19" si="0">D18/$C$6</f>
        <v>#DIV/0!</v>
      </c>
      <c r="E19" s="9" t="e">
        <f>E18/$C$6</f>
        <v>#VALUE!</v>
      </c>
      <c r="F19" s="9" t="e">
        <f>F18/$C$6</f>
        <v>#DIV/0!</v>
      </c>
      <c r="G19" s="9" t="e">
        <f>G18/$C$6</f>
        <v>#DIV/0!</v>
      </c>
      <c r="I19" s="337" t="s">
        <v>59</v>
      </c>
      <c r="J19" s="338"/>
      <c r="K19" s="9" t="e">
        <f>K18/$C$6</f>
        <v>#DIV/0!</v>
      </c>
      <c r="L19" s="9" t="e">
        <f t="shared" ref="L19" si="1">L18/$C$6</f>
        <v>#DIV/0!</v>
      </c>
      <c r="M19" s="9" t="e">
        <f>M18/$C$6</f>
        <v>#VALUE!</v>
      </c>
      <c r="N19" s="9" t="e">
        <f t="shared" ref="N19" si="2">N18/$C$6</f>
        <v>#DIV/0!</v>
      </c>
      <c r="O19" s="9" t="e">
        <f t="shared" ref="O19" si="3">O18/$C$6</f>
        <v>#DIV/0!</v>
      </c>
      <c r="P19" s="83"/>
      <c r="Q19" s="83"/>
    </row>
    <row r="20" spans="1:18" ht="69" customHeight="1" x14ac:dyDescent="0.25">
      <c r="A20" s="345" t="s">
        <v>178</v>
      </c>
      <c r="B20" s="346"/>
      <c r="C20" s="339"/>
      <c r="D20" s="340"/>
      <c r="E20" s="340"/>
      <c r="F20" s="340"/>
      <c r="G20" s="341"/>
      <c r="I20" s="345" t="s">
        <v>179</v>
      </c>
      <c r="J20" s="346"/>
      <c r="K20" s="339" t="s">
        <v>190</v>
      </c>
      <c r="L20" s="340"/>
      <c r="M20" s="340"/>
      <c r="N20" s="340"/>
      <c r="O20" s="341"/>
      <c r="P20" s="83"/>
      <c r="Q20" s="83"/>
    </row>
    <row r="21" spans="1:18" ht="15.75" customHeight="1" x14ac:dyDescent="0.25">
      <c r="A21" s="84"/>
      <c r="B21" s="84"/>
      <c r="C21" s="73"/>
      <c r="D21" s="73"/>
      <c r="E21" s="73"/>
      <c r="F21" s="73"/>
      <c r="G21" s="80"/>
      <c r="H21" s="85"/>
      <c r="I21" s="85"/>
      <c r="J21" s="83"/>
      <c r="K21" s="83"/>
      <c r="L21" s="83"/>
      <c r="M21" s="83"/>
      <c r="N21" s="86"/>
      <c r="O21" s="83"/>
      <c r="P21" s="83"/>
      <c r="Q21" s="83"/>
    </row>
    <row r="22" spans="1:18" ht="80.099999999999994" customHeight="1" x14ac:dyDescent="0.25">
      <c r="A22" s="302" t="s">
        <v>60</v>
      </c>
      <c r="B22" s="302"/>
      <c r="C22" s="314"/>
      <c r="D22" s="314"/>
      <c r="E22" s="314"/>
      <c r="F22" s="314"/>
      <c r="G22" s="80"/>
      <c r="H22" s="85"/>
      <c r="I22" s="85"/>
      <c r="J22" s="83"/>
      <c r="K22" s="83"/>
      <c r="L22" s="83"/>
      <c r="M22" s="83"/>
      <c r="N22" s="86"/>
      <c r="O22" s="83"/>
      <c r="P22" s="83"/>
      <c r="Q22" s="83"/>
    </row>
    <row r="23" spans="1:18" x14ac:dyDescent="0.25">
      <c r="A23" s="87"/>
      <c r="B23" s="87"/>
      <c r="C23" s="88"/>
      <c r="D23" s="73"/>
      <c r="E23" s="73"/>
      <c r="F23" s="88"/>
      <c r="G23" s="80"/>
      <c r="H23" s="85"/>
      <c r="I23" s="85"/>
      <c r="J23" s="83"/>
      <c r="K23" s="83"/>
      <c r="L23" s="83"/>
      <c r="M23" s="83"/>
      <c r="N23" s="86"/>
      <c r="O23" s="83"/>
      <c r="P23" s="83"/>
      <c r="Q23" s="83"/>
    </row>
    <row r="24" spans="1:18" ht="33" customHeight="1" x14ac:dyDescent="0.25">
      <c r="A24" s="208" t="s">
        <v>182</v>
      </c>
      <c r="B24" s="209"/>
      <c r="C24" s="313" t="s">
        <v>180</v>
      </c>
      <c r="D24" s="313"/>
      <c r="E24" s="313"/>
      <c r="F24" s="89" t="s">
        <v>181</v>
      </c>
      <c r="G24" s="80"/>
      <c r="H24" s="85"/>
      <c r="I24" s="85"/>
      <c r="J24" s="83"/>
      <c r="K24" s="83"/>
      <c r="L24" s="83"/>
      <c r="M24" s="83"/>
      <c r="N24" s="86"/>
      <c r="O24" s="83"/>
      <c r="P24" s="83"/>
      <c r="Q24" s="83"/>
    </row>
    <row r="25" spans="1:18" ht="24.75" customHeight="1" x14ac:dyDescent="0.25">
      <c r="A25" s="208"/>
      <c r="B25" s="209"/>
      <c r="C25" s="314" t="s">
        <v>165</v>
      </c>
      <c r="D25" s="314"/>
      <c r="E25" s="314"/>
      <c r="F25" s="66"/>
      <c r="G25" s="80"/>
      <c r="H25" s="85"/>
      <c r="I25" s="85"/>
      <c r="J25" s="90"/>
      <c r="K25" s="90"/>
      <c r="L25" s="90"/>
      <c r="M25" s="90"/>
      <c r="N25" s="86"/>
      <c r="O25" s="83"/>
      <c r="P25" s="83"/>
      <c r="Q25" s="83"/>
    </row>
    <row r="26" spans="1:18" ht="12.75" customHeight="1" x14ac:dyDescent="0.25">
      <c r="A26" s="208"/>
      <c r="B26" s="209"/>
      <c r="C26" s="315"/>
      <c r="D26" s="315"/>
      <c r="E26" s="315"/>
      <c r="F26" s="66"/>
      <c r="G26" s="80"/>
      <c r="H26" s="85"/>
      <c r="I26" s="85"/>
      <c r="J26" s="83"/>
      <c r="K26" s="83"/>
      <c r="L26" s="83"/>
      <c r="M26" s="83"/>
      <c r="N26" s="86"/>
      <c r="O26" s="83"/>
      <c r="P26" s="83"/>
      <c r="Q26" s="83"/>
    </row>
    <row r="27" spans="1:18" s="75" customFormat="1" x14ac:dyDescent="0.25">
      <c r="A27" s="311"/>
      <c r="B27" s="312"/>
      <c r="C27" s="316"/>
      <c r="D27" s="316"/>
      <c r="E27" s="316"/>
      <c r="F27" s="66"/>
      <c r="G27" s="80"/>
      <c r="H27" s="85"/>
      <c r="I27" s="85"/>
      <c r="J27" s="90"/>
      <c r="K27" s="90"/>
      <c r="L27" s="90"/>
      <c r="M27" s="90"/>
      <c r="N27" s="86"/>
      <c r="O27" s="83"/>
      <c r="P27" s="83"/>
      <c r="Q27" s="83"/>
      <c r="R27" s="77"/>
    </row>
    <row r="28" spans="1:18" s="94" customFormat="1" x14ac:dyDescent="0.25">
      <c r="A28" s="91"/>
      <c r="B28" s="91"/>
      <c r="C28" s="92"/>
      <c r="D28" s="92"/>
      <c r="E28" s="92"/>
      <c r="F28" s="93"/>
      <c r="G28" s="80"/>
      <c r="O28" s="92"/>
      <c r="P28" s="92"/>
      <c r="Q28" s="92"/>
      <c r="R28" s="92"/>
    </row>
    <row r="29" spans="1:18" s="75" customFormat="1" ht="30" x14ac:dyDescent="0.25">
      <c r="A29" s="208" t="s">
        <v>183</v>
      </c>
      <c r="B29" s="209"/>
      <c r="C29" s="313" t="s">
        <v>105</v>
      </c>
      <c r="D29" s="313"/>
      <c r="E29" s="313"/>
      <c r="F29" s="89" t="s">
        <v>61</v>
      </c>
      <c r="G29" s="80"/>
      <c r="O29" s="77"/>
      <c r="P29" s="77"/>
      <c r="Q29" s="77"/>
      <c r="R29" s="77"/>
    </row>
    <row r="30" spans="1:18" s="75" customFormat="1" ht="12.75" customHeight="1" x14ac:dyDescent="0.25">
      <c r="A30" s="208"/>
      <c r="B30" s="209"/>
      <c r="C30" s="316" t="s">
        <v>62</v>
      </c>
      <c r="D30" s="316"/>
      <c r="E30" s="316"/>
      <c r="F30" s="19"/>
      <c r="G30" s="80"/>
      <c r="O30" s="77"/>
      <c r="P30" s="77"/>
      <c r="Q30" s="77"/>
      <c r="R30" s="77"/>
    </row>
    <row r="31" spans="1:18" x14ac:dyDescent="0.25">
      <c r="A31" s="208"/>
      <c r="B31" s="209"/>
      <c r="C31" s="315"/>
      <c r="D31" s="315"/>
      <c r="E31" s="315"/>
      <c r="F31" s="19"/>
    </row>
    <row r="32" spans="1:18" x14ac:dyDescent="0.25">
      <c r="A32" s="208"/>
      <c r="B32" s="209"/>
      <c r="C32" s="210"/>
      <c r="D32" s="211"/>
      <c r="E32" s="212"/>
      <c r="F32" s="19"/>
      <c r="J32" s="75"/>
      <c r="K32" s="75"/>
      <c r="L32" s="75"/>
    </row>
    <row r="33" spans="1:48" x14ac:dyDescent="0.25">
      <c r="A33" s="208"/>
      <c r="B33" s="209"/>
      <c r="C33" s="210"/>
      <c r="D33" s="211"/>
      <c r="E33" s="212"/>
      <c r="F33" s="19"/>
      <c r="J33" s="75"/>
      <c r="K33" s="75"/>
      <c r="L33" s="75"/>
    </row>
    <row r="34" spans="1:48" x14ac:dyDescent="0.25">
      <c r="A34" s="208"/>
      <c r="B34" s="209"/>
      <c r="C34" s="210"/>
      <c r="D34" s="211"/>
      <c r="E34" s="212"/>
      <c r="F34" s="19"/>
      <c r="J34" s="75"/>
      <c r="K34" s="75"/>
      <c r="L34" s="75"/>
    </row>
    <row r="35" spans="1:48" x14ac:dyDescent="0.25">
      <c r="A35" s="208"/>
      <c r="B35" s="209"/>
      <c r="C35" s="210"/>
      <c r="D35" s="211"/>
      <c r="E35" s="212"/>
      <c r="F35" s="19"/>
      <c r="J35" s="75"/>
      <c r="K35" s="75"/>
      <c r="L35" s="75"/>
    </row>
    <row r="36" spans="1:48" x14ac:dyDescent="0.25">
      <c r="A36" s="208"/>
      <c r="B36" s="209"/>
      <c r="C36" s="210"/>
      <c r="D36" s="211"/>
      <c r="E36" s="212"/>
      <c r="F36" s="19"/>
      <c r="J36" s="75"/>
      <c r="K36" s="75"/>
      <c r="L36" s="75"/>
    </row>
    <row r="37" spans="1:48" x14ac:dyDescent="0.25">
      <c r="B37" s="205"/>
      <c r="C37" s="205"/>
      <c r="D37" s="205"/>
      <c r="E37" s="205"/>
      <c r="F37" s="205"/>
    </row>
    <row r="38" spans="1:48" s="81" customFormat="1" x14ac:dyDescent="0.25">
      <c r="A38"/>
      <c r="B38" s="301"/>
      <c r="C38" s="301"/>
      <c r="D38" s="301"/>
      <c r="E38" s="301"/>
      <c r="F38" s="301"/>
      <c r="G38"/>
      <c r="H38"/>
      <c r="I38"/>
      <c r="J38"/>
      <c r="K38"/>
      <c r="L38"/>
      <c r="M38"/>
      <c r="N38"/>
      <c r="O38" s="73"/>
      <c r="P38" s="73"/>
      <c r="Q38" s="73"/>
      <c r="R38" s="73"/>
      <c r="S38"/>
      <c r="T38"/>
      <c r="U38"/>
      <c r="V38"/>
      <c r="W38"/>
      <c r="X38"/>
      <c r="Y38"/>
      <c r="Z38"/>
      <c r="AA38"/>
      <c r="AB38"/>
      <c r="AC38"/>
      <c r="AD38"/>
      <c r="AE38"/>
      <c r="AF38"/>
      <c r="AG38"/>
      <c r="AH38"/>
      <c r="AI38"/>
      <c r="AJ38"/>
      <c r="AK38"/>
      <c r="AL38"/>
      <c r="AM38"/>
      <c r="AN38"/>
      <c r="AO38"/>
      <c r="AP38"/>
      <c r="AQ38"/>
      <c r="AR38"/>
      <c r="AS38"/>
      <c r="AT38"/>
      <c r="AU38"/>
    </row>
    <row r="39" spans="1:48" s="81" customFormat="1" ht="27.75" customHeight="1" x14ac:dyDescent="0.25">
      <c r="A39" s="302" t="s">
        <v>109</v>
      </c>
      <c r="B39" s="302"/>
      <c r="C39" s="307" t="s">
        <v>154</v>
      </c>
      <c r="D39" s="322"/>
      <c r="E39" s="317" t="s">
        <v>153</v>
      </c>
      <c r="F39" s="303" t="s">
        <v>128</v>
      </c>
      <c r="G39" s="304"/>
      <c r="H39" s="307" t="s">
        <v>63</v>
      </c>
      <c r="I39" s="308"/>
      <c r="J39"/>
      <c r="K39"/>
      <c r="L39"/>
      <c r="M39"/>
      <c r="N39" s="73"/>
      <c r="O39" s="73"/>
      <c r="P39" s="73"/>
      <c r="Q39" s="73"/>
      <c r="R39"/>
      <c r="S39"/>
      <c r="T39"/>
      <c r="U39"/>
      <c r="V39"/>
      <c r="W39"/>
      <c r="X39"/>
      <c r="Y39"/>
      <c r="Z39"/>
      <c r="AA39"/>
      <c r="AB39"/>
      <c r="AC39"/>
      <c r="AD39"/>
      <c r="AE39"/>
      <c r="AF39"/>
      <c r="AG39"/>
      <c r="AH39"/>
      <c r="AI39"/>
      <c r="AJ39"/>
      <c r="AK39"/>
      <c r="AL39"/>
      <c r="AM39"/>
      <c r="AN39"/>
      <c r="AO39"/>
      <c r="AP39"/>
      <c r="AQ39"/>
      <c r="AR39"/>
      <c r="AS39"/>
      <c r="AT39"/>
      <c r="AU39"/>
      <c r="AV39"/>
    </row>
    <row r="40" spans="1:48" s="81" customFormat="1" ht="42" customHeight="1" x14ac:dyDescent="0.25">
      <c r="A40" s="309" t="s">
        <v>64</v>
      </c>
      <c r="B40" s="310"/>
      <c r="C40" s="95" t="s">
        <v>132</v>
      </c>
      <c r="D40" s="95" t="s">
        <v>65</v>
      </c>
      <c r="E40" s="318"/>
      <c r="F40" s="305"/>
      <c r="G40" s="306"/>
      <c r="H40" s="95" t="s">
        <v>146</v>
      </c>
      <c r="I40" s="95" t="s">
        <v>147</v>
      </c>
      <c r="J40"/>
      <c r="K40"/>
      <c r="L40"/>
      <c r="M40"/>
      <c r="N40" s="73"/>
      <c r="O40" s="73"/>
      <c r="P40" s="73"/>
      <c r="Q40" s="73"/>
      <c r="R40"/>
      <c r="S40"/>
      <c r="T40"/>
      <c r="U40"/>
      <c r="V40"/>
      <c r="W40"/>
      <c r="X40"/>
      <c r="Y40"/>
      <c r="Z40"/>
      <c r="AA40"/>
      <c r="AB40"/>
      <c r="AC40"/>
      <c r="AD40"/>
      <c r="AE40"/>
      <c r="AF40"/>
      <c r="AG40"/>
      <c r="AH40"/>
      <c r="AI40"/>
      <c r="AJ40"/>
      <c r="AK40"/>
      <c r="AL40"/>
      <c r="AM40"/>
      <c r="AN40"/>
      <c r="AO40"/>
      <c r="AP40"/>
      <c r="AQ40"/>
      <c r="AR40"/>
      <c r="AS40"/>
      <c r="AT40"/>
      <c r="AU40"/>
      <c r="AV40"/>
    </row>
    <row r="41" spans="1:48" s="81" customFormat="1" ht="52.8" x14ac:dyDescent="0.25">
      <c r="A41" s="288" t="s">
        <v>107</v>
      </c>
      <c r="B41" s="289"/>
      <c r="C41" s="96" t="s">
        <v>164</v>
      </c>
      <c r="D41" s="97" t="s">
        <v>135</v>
      </c>
      <c r="E41" s="319" t="s">
        <v>108</v>
      </c>
      <c r="F41" s="292" t="s">
        <v>110</v>
      </c>
      <c r="G41" s="293"/>
      <c r="H41" s="97" t="s">
        <v>145</v>
      </c>
      <c r="I41" s="97" t="s">
        <v>149</v>
      </c>
      <c r="J41"/>
      <c r="K41"/>
      <c r="L41"/>
      <c r="M41"/>
      <c r="N41" s="73"/>
      <c r="O41" s="73"/>
      <c r="P41" s="73"/>
      <c r="Q41" s="73"/>
      <c r="R41"/>
      <c r="S41"/>
      <c r="T41"/>
      <c r="U41"/>
      <c r="V41"/>
      <c r="W41"/>
      <c r="X41"/>
      <c r="Y41"/>
      <c r="Z41"/>
      <c r="AA41"/>
      <c r="AB41"/>
      <c r="AC41"/>
      <c r="AD41"/>
      <c r="AE41"/>
      <c r="AF41"/>
      <c r="AG41"/>
      <c r="AH41"/>
      <c r="AI41"/>
      <c r="AJ41"/>
      <c r="AK41"/>
      <c r="AL41"/>
      <c r="AM41"/>
      <c r="AN41"/>
      <c r="AO41"/>
      <c r="AP41"/>
      <c r="AQ41"/>
      <c r="AR41"/>
      <c r="AS41"/>
      <c r="AT41"/>
      <c r="AU41"/>
      <c r="AV41"/>
    </row>
    <row r="42" spans="1:48" s="81" customFormat="1" x14ac:dyDescent="0.25">
      <c r="A42" s="290"/>
      <c r="B42" s="291"/>
      <c r="C42" s="98" t="s">
        <v>133</v>
      </c>
      <c r="D42" s="97" t="s">
        <v>136</v>
      </c>
      <c r="E42" s="320"/>
      <c r="F42" s="294"/>
      <c r="G42" s="295"/>
      <c r="H42" s="97" t="s">
        <v>148</v>
      </c>
      <c r="I42" s="97" t="s">
        <v>150</v>
      </c>
      <c r="J42"/>
      <c r="K42"/>
      <c r="L42"/>
      <c r="M42"/>
      <c r="N42" s="73"/>
      <c r="O42" s="73"/>
      <c r="P42" s="73"/>
      <c r="Q42" s="73"/>
      <c r="R42"/>
      <c r="S42"/>
      <c r="T42"/>
      <c r="U42"/>
      <c r="V42"/>
      <c r="W42"/>
      <c r="X42"/>
      <c r="Y42"/>
      <c r="Z42"/>
      <c r="AA42"/>
      <c r="AB42"/>
      <c r="AC42"/>
      <c r="AD42"/>
      <c r="AE42"/>
      <c r="AF42"/>
      <c r="AG42"/>
      <c r="AH42"/>
      <c r="AI42"/>
      <c r="AJ42"/>
      <c r="AK42"/>
      <c r="AL42"/>
      <c r="AM42"/>
      <c r="AN42"/>
      <c r="AO42"/>
      <c r="AP42"/>
      <c r="AQ42"/>
      <c r="AR42"/>
      <c r="AS42"/>
      <c r="AT42"/>
      <c r="AU42"/>
      <c r="AV42"/>
    </row>
    <row r="43" spans="1:48" s="81" customFormat="1" x14ac:dyDescent="0.25">
      <c r="A43" s="290"/>
      <c r="B43" s="291"/>
      <c r="C43" s="98" t="s">
        <v>134</v>
      </c>
      <c r="D43" s="99" t="s">
        <v>137</v>
      </c>
      <c r="E43" s="321"/>
      <c r="F43" s="296"/>
      <c r="G43" s="297"/>
      <c r="H43" s="99" t="s">
        <v>145</v>
      </c>
      <c r="I43" s="99" t="s">
        <v>145</v>
      </c>
      <c r="J43"/>
      <c r="K43"/>
      <c r="L43"/>
      <c r="M43"/>
      <c r="N43" s="73"/>
      <c r="O43" s="73"/>
      <c r="P43" s="73"/>
      <c r="Q43" s="73"/>
      <c r="R43"/>
      <c r="S43"/>
      <c r="T43"/>
      <c r="U43"/>
      <c r="V43"/>
      <c r="W43"/>
      <c r="X43"/>
      <c r="Y43"/>
      <c r="Z43"/>
      <c r="AA43"/>
      <c r="AB43"/>
      <c r="AC43"/>
      <c r="AD43"/>
      <c r="AE43"/>
      <c r="AF43"/>
      <c r="AG43"/>
      <c r="AH43"/>
      <c r="AI43"/>
      <c r="AJ43"/>
      <c r="AK43"/>
      <c r="AL43"/>
      <c r="AM43"/>
      <c r="AN43"/>
      <c r="AO43"/>
      <c r="AP43"/>
      <c r="AQ43"/>
      <c r="AR43"/>
      <c r="AS43"/>
      <c r="AT43"/>
      <c r="AU43"/>
      <c r="AV43"/>
    </row>
    <row r="44" spans="1:48" s="81" customFormat="1" ht="26.4" x14ac:dyDescent="0.25">
      <c r="A44" s="100">
        <v>0.1</v>
      </c>
      <c r="B44" s="101" t="s">
        <v>66</v>
      </c>
      <c r="C44" s="11"/>
      <c r="D44" s="17"/>
      <c r="E44" s="298"/>
      <c r="F44" s="282"/>
      <c r="G44" s="283"/>
      <c r="H44" s="15"/>
      <c r="I44" s="15"/>
      <c r="J44"/>
      <c r="K44"/>
      <c r="L44"/>
      <c r="M44"/>
      <c r="N44" s="73"/>
      <c r="O44" s="73"/>
      <c r="P44" s="73"/>
      <c r="Q44" s="73"/>
      <c r="R44"/>
      <c r="S44"/>
      <c r="T44"/>
      <c r="U44"/>
      <c r="V44"/>
      <c r="W44"/>
      <c r="X44"/>
      <c r="Y44"/>
      <c r="Z44"/>
      <c r="AA44"/>
      <c r="AB44"/>
      <c r="AC44"/>
      <c r="AD44"/>
      <c r="AE44"/>
      <c r="AF44"/>
      <c r="AG44"/>
      <c r="AH44"/>
      <c r="AI44"/>
      <c r="AJ44"/>
      <c r="AK44"/>
      <c r="AL44"/>
      <c r="AM44"/>
      <c r="AN44"/>
      <c r="AO44"/>
      <c r="AP44"/>
      <c r="AQ44"/>
      <c r="AR44"/>
      <c r="AS44"/>
      <c r="AT44"/>
      <c r="AU44"/>
      <c r="AV44"/>
    </row>
    <row r="45" spans="1:48" s="81" customFormat="1" ht="22.5" customHeight="1" x14ac:dyDescent="0.25">
      <c r="A45" s="102">
        <v>0.2</v>
      </c>
      <c r="B45" s="103" t="s">
        <v>67</v>
      </c>
      <c r="C45" s="12"/>
      <c r="D45" s="18"/>
      <c r="E45" s="299"/>
      <c r="F45" s="282"/>
      <c r="G45" s="283"/>
      <c r="H45" s="15"/>
      <c r="I45" s="15"/>
      <c r="J45"/>
      <c r="K45"/>
      <c r="L45"/>
      <c r="M45"/>
      <c r="N45" s="73"/>
      <c r="O45" s="73"/>
      <c r="P45" s="73"/>
      <c r="Q45" s="73"/>
      <c r="R45"/>
      <c r="S45"/>
      <c r="T45"/>
      <c r="U45"/>
      <c r="V45"/>
      <c r="W45"/>
      <c r="X45"/>
      <c r="Y45"/>
      <c r="Z45"/>
      <c r="AA45"/>
      <c r="AB45"/>
      <c r="AC45"/>
      <c r="AD45"/>
      <c r="AE45"/>
      <c r="AF45"/>
      <c r="AG45"/>
      <c r="AH45"/>
      <c r="AI45"/>
      <c r="AJ45"/>
      <c r="AK45"/>
      <c r="AL45"/>
      <c r="AM45"/>
      <c r="AN45"/>
      <c r="AO45"/>
      <c r="AP45"/>
      <c r="AQ45"/>
      <c r="AR45"/>
      <c r="AS45"/>
      <c r="AT45"/>
      <c r="AU45"/>
      <c r="AV45"/>
    </row>
    <row r="46" spans="1:48" s="81" customFormat="1" ht="22.5" customHeight="1" x14ac:dyDescent="0.25">
      <c r="A46" s="102">
        <v>0.3</v>
      </c>
      <c r="B46" s="103" t="s">
        <v>68</v>
      </c>
      <c r="C46" s="12"/>
      <c r="D46" s="18"/>
      <c r="E46" s="299"/>
      <c r="F46" s="282"/>
      <c r="G46" s="283"/>
      <c r="H46" s="15"/>
      <c r="I46" s="15"/>
      <c r="J46"/>
      <c r="K46"/>
      <c r="L46"/>
      <c r="M46"/>
      <c r="N46" s="73"/>
      <c r="O46" s="73"/>
      <c r="P46" s="73"/>
      <c r="Q46" s="73"/>
      <c r="R46"/>
      <c r="S46"/>
      <c r="T46"/>
      <c r="U46"/>
      <c r="V46"/>
      <c r="W46"/>
      <c r="X46"/>
      <c r="Y46"/>
      <c r="Z46"/>
      <c r="AA46"/>
      <c r="AB46"/>
      <c r="AC46"/>
      <c r="AD46"/>
      <c r="AE46"/>
      <c r="AF46"/>
      <c r="AG46"/>
      <c r="AH46"/>
      <c r="AI46"/>
      <c r="AJ46"/>
      <c r="AK46"/>
      <c r="AL46"/>
      <c r="AM46"/>
      <c r="AN46"/>
      <c r="AO46"/>
      <c r="AP46"/>
      <c r="AQ46"/>
      <c r="AR46"/>
      <c r="AS46"/>
      <c r="AT46"/>
      <c r="AU46"/>
      <c r="AV46"/>
    </row>
    <row r="47" spans="1:48" s="81" customFormat="1" ht="20.25" customHeight="1" x14ac:dyDescent="0.25">
      <c r="A47" s="102">
        <v>0.4</v>
      </c>
      <c r="B47" s="103" t="s">
        <v>69</v>
      </c>
      <c r="C47" s="12"/>
      <c r="D47" s="18"/>
      <c r="E47" s="300"/>
      <c r="F47" s="282"/>
      <c r="G47" s="283"/>
      <c r="H47" s="15"/>
      <c r="I47" s="15"/>
      <c r="J47"/>
      <c r="K47"/>
      <c r="L47"/>
      <c r="M47"/>
      <c r="N47" s="73"/>
      <c r="O47" s="73"/>
      <c r="P47" s="73"/>
      <c r="Q47" s="73"/>
      <c r="R47"/>
      <c r="S47"/>
      <c r="T47"/>
      <c r="U47"/>
      <c r="V47"/>
      <c r="W47"/>
      <c r="X47"/>
      <c r="Y47"/>
      <c r="Z47"/>
      <c r="AA47"/>
      <c r="AB47"/>
      <c r="AC47"/>
      <c r="AD47"/>
      <c r="AE47"/>
      <c r="AF47"/>
      <c r="AG47"/>
      <c r="AH47"/>
      <c r="AI47"/>
      <c r="AJ47"/>
      <c r="AK47"/>
      <c r="AL47"/>
      <c r="AM47"/>
      <c r="AN47"/>
      <c r="AO47"/>
      <c r="AP47"/>
      <c r="AQ47"/>
      <c r="AR47"/>
      <c r="AS47"/>
      <c r="AT47"/>
      <c r="AU47"/>
      <c r="AV47"/>
    </row>
    <row r="48" spans="1:48" s="81" customFormat="1" ht="20.25" customHeight="1" x14ac:dyDescent="0.25">
      <c r="A48" s="102">
        <v>1</v>
      </c>
      <c r="B48" s="103" t="s">
        <v>70</v>
      </c>
      <c r="C48" s="12"/>
      <c r="D48" s="18"/>
      <c r="E48" s="13"/>
      <c r="F48" s="282"/>
      <c r="G48" s="283"/>
      <c r="H48" s="15"/>
      <c r="I48" s="15"/>
      <c r="J48"/>
      <c r="K48"/>
      <c r="L48"/>
      <c r="M48"/>
      <c r="N48" s="73"/>
      <c r="O48" s="73"/>
      <c r="P48" s="73"/>
      <c r="Q48" s="73"/>
      <c r="R48"/>
      <c r="S48"/>
      <c r="T48"/>
      <c r="U48"/>
      <c r="V48"/>
      <c r="W48"/>
      <c r="X48"/>
      <c r="Y48"/>
      <c r="Z48"/>
      <c r="AA48"/>
      <c r="AB48"/>
      <c r="AC48"/>
      <c r="AD48"/>
      <c r="AE48"/>
      <c r="AF48"/>
      <c r="AG48"/>
      <c r="AH48"/>
      <c r="AI48"/>
      <c r="AJ48"/>
      <c r="AK48"/>
      <c r="AL48"/>
      <c r="AM48"/>
      <c r="AN48"/>
      <c r="AO48"/>
      <c r="AP48"/>
      <c r="AQ48"/>
      <c r="AR48"/>
      <c r="AS48"/>
      <c r="AT48"/>
      <c r="AU48"/>
      <c r="AV48"/>
    </row>
    <row r="49" spans="1:48" s="81" customFormat="1" ht="20.25" customHeight="1" x14ac:dyDescent="0.25">
      <c r="A49" s="104">
        <v>2.1</v>
      </c>
      <c r="B49" s="103" t="s">
        <v>71</v>
      </c>
      <c r="C49" s="12"/>
      <c r="D49" s="18"/>
      <c r="E49" s="13"/>
      <c r="F49" s="282"/>
      <c r="G49" s="283"/>
      <c r="H49" s="15"/>
      <c r="I49" s="15"/>
      <c r="J49"/>
      <c r="K49"/>
      <c r="L49"/>
      <c r="M49"/>
      <c r="N49" s="73"/>
      <c r="O49" s="73"/>
      <c r="P49" s="73"/>
      <c r="Q49" s="73"/>
      <c r="R49"/>
      <c r="S49"/>
      <c r="T49"/>
      <c r="U49"/>
      <c r="V49"/>
      <c r="W49"/>
      <c r="X49"/>
      <c r="Y49"/>
      <c r="Z49"/>
      <c r="AA49"/>
      <c r="AB49"/>
      <c r="AC49"/>
      <c r="AD49"/>
      <c r="AE49"/>
      <c r="AF49"/>
      <c r="AG49"/>
      <c r="AH49"/>
      <c r="AI49"/>
      <c r="AJ49"/>
      <c r="AK49"/>
      <c r="AL49"/>
      <c r="AM49"/>
      <c r="AN49"/>
      <c r="AO49"/>
      <c r="AP49"/>
      <c r="AQ49"/>
      <c r="AR49"/>
      <c r="AS49"/>
      <c r="AT49"/>
      <c r="AU49"/>
      <c r="AV49"/>
    </row>
    <row r="50" spans="1:48" s="81" customFormat="1" ht="20.25" customHeight="1" x14ac:dyDescent="0.25">
      <c r="A50" s="102">
        <v>2.2000000000000002</v>
      </c>
      <c r="B50" s="103" t="s">
        <v>72</v>
      </c>
      <c r="C50" s="12"/>
      <c r="D50" s="18"/>
      <c r="E50" s="13"/>
      <c r="F50" s="282"/>
      <c r="G50" s="283"/>
      <c r="H50" s="15"/>
      <c r="I50" s="15"/>
      <c r="J50"/>
      <c r="K50"/>
      <c r="L50"/>
      <c r="M50"/>
      <c r="N50" s="73"/>
      <c r="O50" s="73"/>
      <c r="P50" s="73"/>
      <c r="Q50" s="73"/>
      <c r="R50"/>
      <c r="S50"/>
      <c r="T50"/>
      <c r="U50"/>
      <c r="V50"/>
      <c r="W50"/>
      <c r="X50"/>
      <c r="Y50"/>
      <c r="Z50"/>
      <c r="AA50"/>
      <c r="AB50"/>
      <c r="AC50"/>
      <c r="AD50"/>
      <c r="AE50"/>
      <c r="AF50"/>
      <c r="AG50"/>
      <c r="AH50"/>
      <c r="AI50"/>
      <c r="AJ50"/>
      <c r="AK50"/>
      <c r="AL50"/>
      <c r="AM50"/>
      <c r="AN50"/>
      <c r="AO50"/>
      <c r="AP50"/>
      <c r="AQ50"/>
      <c r="AR50"/>
      <c r="AS50"/>
      <c r="AT50"/>
      <c r="AU50"/>
      <c r="AV50"/>
    </row>
    <row r="51" spans="1:48" s="81" customFormat="1" ht="20.25" customHeight="1" x14ac:dyDescent="0.25">
      <c r="A51" s="102">
        <v>2.2999999999999998</v>
      </c>
      <c r="B51" s="103" t="s">
        <v>73</v>
      </c>
      <c r="C51" s="12"/>
      <c r="D51" s="18"/>
      <c r="E51" s="13"/>
      <c r="F51" s="282"/>
      <c r="G51" s="283"/>
      <c r="H51" s="15"/>
      <c r="I51" s="15"/>
      <c r="J51"/>
      <c r="K51"/>
      <c r="L51"/>
      <c r="M51"/>
      <c r="N51" s="73"/>
      <c r="O51" s="73"/>
      <c r="P51" s="73"/>
      <c r="Q51" s="73"/>
      <c r="R51"/>
      <c r="S51"/>
      <c r="T51"/>
      <c r="U51"/>
      <c r="V51"/>
      <c r="W51"/>
      <c r="X51"/>
      <c r="Y51"/>
      <c r="Z51"/>
      <c r="AA51"/>
      <c r="AB51"/>
      <c r="AC51"/>
      <c r="AD51"/>
      <c r="AE51"/>
      <c r="AF51"/>
      <c r="AG51"/>
      <c r="AH51"/>
      <c r="AI51"/>
      <c r="AJ51"/>
      <c r="AK51"/>
      <c r="AL51"/>
      <c r="AM51"/>
      <c r="AN51"/>
      <c r="AO51"/>
      <c r="AP51"/>
      <c r="AQ51"/>
      <c r="AR51"/>
      <c r="AS51"/>
      <c r="AT51"/>
      <c r="AU51"/>
      <c r="AV51"/>
    </row>
    <row r="52" spans="1:48" s="81" customFormat="1" ht="20.25" customHeight="1" x14ac:dyDescent="0.25">
      <c r="A52" s="102">
        <v>2.4</v>
      </c>
      <c r="B52" s="103" t="s">
        <v>74</v>
      </c>
      <c r="C52" s="12"/>
      <c r="D52" s="18"/>
      <c r="E52" s="13"/>
      <c r="F52" s="282"/>
      <c r="G52" s="283"/>
      <c r="H52" s="15"/>
      <c r="I52" s="15"/>
      <c r="J52"/>
      <c r="K52"/>
      <c r="L52"/>
      <c r="M52"/>
      <c r="N52" s="73"/>
      <c r="O52" s="73"/>
      <c r="P52" s="73"/>
      <c r="Q52" s="73"/>
      <c r="R52"/>
      <c r="S52"/>
      <c r="T52"/>
      <c r="U52"/>
      <c r="V52"/>
      <c r="W52"/>
      <c r="X52"/>
      <c r="Y52"/>
      <c r="Z52"/>
      <c r="AA52"/>
      <c r="AB52"/>
      <c r="AC52"/>
      <c r="AD52"/>
      <c r="AE52"/>
      <c r="AF52"/>
      <c r="AG52"/>
      <c r="AH52"/>
      <c r="AI52"/>
      <c r="AJ52"/>
      <c r="AK52"/>
      <c r="AL52"/>
      <c r="AM52"/>
      <c r="AN52"/>
      <c r="AO52"/>
      <c r="AP52"/>
      <c r="AQ52"/>
      <c r="AR52"/>
      <c r="AS52"/>
      <c r="AT52"/>
      <c r="AU52"/>
      <c r="AV52"/>
    </row>
    <row r="53" spans="1:48" s="81" customFormat="1" ht="20.25" customHeight="1" x14ac:dyDescent="0.25">
      <c r="A53" s="102">
        <v>2.5</v>
      </c>
      <c r="B53" s="103" t="s">
        <v>75</v>
      </c>
      <c r="C53" s="12"/>
      <c r="D53" s="18"/>
      <c r="E53" s="13"/>
      <c r="F53" s="282"/>
      <c r="G53" s="283"/>
      <c r="H53" s="15"/>
      <c r="I53" s="15"/>
      <c r="J53"/>
      <c r="K53"/>
      <c r="L53"/>
      <c r="M53"/>
      <c r="N53" s="73"/>
      <c r="O53" s="73"/>
      <c r="P53" s="73"/>
      <c r="Q53" s="73"/>
      <c r="R53"/>
      <c r="S53"/>
      <c r="T53"/>
      <c r="U53"/>
      <c r="V53"/>
      <c r="W53"/>
      <c r="X53"/>
      <c r="Y53"/>
      <c r="Z53"/>
      <c r="AA53"/>
      <c r="AB53"/>
      <c r="AC53"/>
      <c r="AD53"/>
      <c r="AE53"/>
      <c r="AF53"/>
      <c r="AG53"/>
      <c r="AH53"/>
      <c r="AI53"/>
      <c r="AJ53"/>
      <c r="AK53"/>
      <c r="AL53"/>
      <c r="AM53"/>
      <c r="AN53"/>
      <c r="AO53"/>
      <c r="AP53"/>
      <c r="AQ53"/>
      <c r="AR53"/>
      <c r="AS53"/>
      <c r="AT53"/>
      <c r="AU53"/>
      <c r="AV53"/>
    </row>
    <row r="54" spans="1:48" s="81" customFormat="1" ht="20.25" customHeight="1" x14ac:dyDescent="0.25">
      <c r="A54" s="102">
        <v>2.6</v>
      </c>
      <c r="B54" s="103" t="s">
        <v>76</v>
      </c>
      <c r="C54" s="12"/>
      <c r="D54" s="18"/>
      <c r="E54" s="13"/>
      <c r="F54" s="282"/>
      <c r="G54" s="283"/>
      <c r="H54" s="15"/>
      <c r="I54" s="15"/>
      <c r="J54"/>
      <c r="K54"/>
      <c r="L54"/>
      <c r="M54"/>
      <c r="N54" s="73"/>
      <c r="O54" s="73"/>
      <c r="P54" s="73"/>
      <c r="Q54" s="73"/>
      <c r="R54"/>
      <c r="S54"/>
      <c r="T54"/>
      <c r="U54"/>
      <c r="V54"/>
      <c r="W54"/>
      <c r="X54"/>
      <c r="Y54"/>
      <c r="Z54"/>
      <c r="AA54"/>
      <c r="AB54"/>
      <c r="AC54"/>
      <c r="AD54"/>
      <c r="AE54"/>
      <c r="AF54"/>
      <c r="AG54"/>
      <c r="AH54"/>
      <c r="AI54"/>
      <c r="AJ54"/>
      <c r="AK54"/>
      <c r="AL54"/>
      <c r="AM54"/>
      <c r="AN54"/>
      <c r="AO54"/>
      <c r="AP54"/>
      <c r="AQ54"/>
      <c r="AR54"/>
      <c r="AS54"/>
      <c r="AT54"/>
      <c r="AU54"/>
      <c r="AV54"/>
    </row>
    <row r="55" spans="1:48" s="81" customFormat="1" ht="20.25" customHeight="1" x14ac:dyDescent="0.25">
      <c r="A55" s="102">
        <v>2.7</v>
      </c>
      <c r="B55" s="103" t="s">
        <v>77</v>
      </c>
      <c r="C55" s="12"/>
      <c r="D55" s="18"/>
      <c r="E55" s="13"/>
      <c r="F55" s="282"/>
      <c r="G55" s="283"/>
      <c r="H55" s="15"/>
      <c r="I55" s="15"/>
      <c r="J55"/>
      <c r="K55"/>
      <c r="L55"/>
      <c r="M55"/>
      <c r="N55" s="73"/>
      <c r="O55" s="73"/>
      <c r="P55" s="73"/>
      <c r="Q55" s="73"/>
      <c r="R55"/>
      <c r="S55"/>
      <c r="T55"/>
      <c r="U55"/>
      <c r="V55"/>
      <c r="W55"/>
      <c r="X55"/>
      <c r="Y55"/>
      <c r="Z55"/>
      <c r="AA55"/>
      <c r="AB55"/>
      <c r="AC55"/>
      <c r="AD55"/>
      <c r="AE55"/>
      <c r="AF55"/>
      <c r="AG55"/>
      <c r="AH55"/>
      <c r="AI55"/>
      <c r="AJ55"/>
      <c r="AK55"/>
      <c r="AL55"/>
      <c r="AM55"/>
      <c r="AN55"/>
      <c r="AO55"/>
      <c r="AP55"/>
      <c r="AQ55"/>
      <c r="AR55"/>
      <c r="AS55"/>
      <c r="AT55"/>
      <c r="AU55"/>
      <c r="AV55"/>
    </row>
    <row r="56" spans="1:48" s="81" customFormat="1" ht="20.25" customHeight="1" x14ac:dyDescent="0.25">
      <c r="A56" s="102">
        <v>2.8</v>
      </c>
      <c r="B56" s="103" t="s">
        <v>78</v>
      </c>
      <c r="C56" s="12"/>
      <c r="D56" s="18"/>
      <c r="E56" s="13"/>
      <c r="F56" s="282"/>
      <c r="G56" s="283"/>
      <c r="H56" s="15"/>
      <c r="I56" s="15"/>
      <c r="J56"/>
      <c r="K56"/>
      <c r="L56"/>
      <c r="M56"/>
      <c r="N56" s="73"/>
      <c r="O56" s="73"/>
      <c r="P56" s="73"/>
      <c r="Q56" s="73"/>
      <c r="R56"/>
      <c r="S56"/>
      <c r="T56"/>
      <c r="U56"/>
      <c r="V56"/>
      <c r="W56"/>
      <c r="X56"/>
      <c r="Y56"/>
      <c r="Z56"/>
      <c r="AA56"/>
      <c r="AB56"/>
      <c r="AC56"/>
      <c r="AD56"/>
      <c r="AE56"/>
      <c r="AF56"/>
      <c r="AG56"/>
      <c r="AH56"/>
      <c r="AI56"/>
      <c r="AJ56"/>
      <c r="AK56"/>
      <c r="AL56"/>
      <c r="AM56"/>
      <c r="AN56"/>
      <c r="AO56"/>
      <c r="AP56"/>
      <c r="AQ56"/>
      <c r="AR56"/>
      <c r="AS56"/>
      <c r="AT56"/>
      <c r="AU56"/>
      <c r="AV56"/>
    </row>
    <row r="57" spans="1:48" s="81" customFormat="1" ht="20.25" customHeight="1" x14ac:dyDescent="0.25">
      <c r="A57" s="102">
        <v>3</v>
      </c>
      <c r="B57" s="103" t="s">
        <v>79</v>
      </c>
      <c r="C57" s="12"/>
      <c r="D57" s="18"/>
      <c r="E57" s="13"/>
      <c r="F57" s="282"/>
      <c r="G57" s="283"/>
      <c r="H57" s="15"/>
      <c r="I57" s="15"/>
      <c r="J57"/>
      <c r="K57"/>
      <c r="L57"/>
      <c r="M57"/>
      <c r="N57" s="73"/>
      <c r="O57" s="73"/>
      <c r="P57" s="73"/>
      <c r="Q57" s="73"/>
      <c r="R57"/>
      <c r="S57"/>
      <c r="T57"/>
      <c r="U57"/>
      <c r="V57"/>
      <c r="W57"/>
      <c r="X57"/>
      <c r="Y57"/>
      <c r="Z57"/>
      <c r="AA57"/>
      <c r="AB57"/>
      <c r="AC57"/>
      <c r="AD57"/>
      <c r="AE57"/>
      <c r="AF57"/>
      <c r="AG57"/>
      <c r="AH57"/>
      <c r="AI57"/>
      <c r="AJ57"/>
      <c r="AK57"/>
      <c r="AL57"/>
      <c r="AM57"/>
      <c r="AN57"/>
      <c r="AO57"/>
      <c r="AP57"/>
      <c r="AQ57"/>
      <c r="AR57"/>
      <c r="AS57"/>
      <c r="AT57"/>
      <c r="AU57"/>
      <c r="AV57"/>
    </row>
    <row r="58" spans="1:48" s="81" customFormat="1" ht="20.25" customHeight="1" x14ac:dyDescent="0.25">
      <c r="A58" s="102">
        <v>4</v>
      </c>
      <c r="B58" s="103" t="s">
        <v>106</v>
      </c>
      <c r="C58" s="12"/>
      <c r="D58" s="18"/>
      <c r="E58" s="13"/>
      <c r="F58" s="282"/>
      <c r="G58" s="283"/>
      <c r="H58" s="15"/>
      <c r="I58" s="15"/>
      <c r="J58"/>
      <c r="K58"/>
      <c r="L58"/>
      <c r="M58"/>
      <c r="N58" s="73"/>
      <c r="O58" s="73"/>
      <c r="P58" s="73"/>
      <c r="Q58" s="73"/>
      <c r="R58"/>
      <c r="S58"/>
      <c r="T58"/>
      <c r="U58"/>
      <c r="V58"/>
      <c r="W58"/>
      <c r="X58"/>
      <c r="Y58"/>
      <c r="Z58"/>
      <c r="AA58"/>
      <c r="AB58"/>
      <c r="AC58"/>
      <c r="AD58"/>
      <c r="AE58"/>
      <c r="AF58"/>
      <c r="AG58"/>
      <c r="AH58"/>
      <c r="AI58"/>
      <c r="AJ58"/>
      <c r="AK58"/>
      <c r="AL58"/>
      <c r="AM58"/>
      <c r="AN58"/>
      <c r="AO58"/>
      <c r="AP58"/>
      <c r="AQ58"/>
      <c r="AR58"/>
      <c r="AS58"/>
      <c r="AT58"/>
      <c r="AU58"/>
      <c r="AV58"/>
    </row>
    <row r="59" spans="1:48" s="81" customFormat="1" ht="20.25" customHeight="1" x14ac:dyDescent="0.25">
      <c r="A59" s="102">
        <v>5</v>
      </c>
      <c r="B59" s="103" t="s">
        <v>81</v>
      </c>
      <c r="C59" s="12"/>
      <c r="D59" s="18"/>
      <c r="E59" s="13"/>
      <c r="F59" s="282"/>
      <c r="G59" s="283"/>
      <c r="H59" s="15"/>
      <c r="I59" s="15"/>
      <c r="J59"/>
      <c r="K59"/>
      <c r="L59"/>
      <c r="M59"/>
      <c r="N59" s="73"/>
      <c r="O59" s="73"/>
      <c r="P59" s="73"/>
      <c r="Q59" s="73"/>
      <c r="R59"/>
      <c r="S59"/>
      <c r="T59"/>
      <c r="U59"/>
      <c r="V59"/>
      <c r="W59"/>
      <c r="X59"/>
      <c r="Y59"/>
      <c r="Z59"/>
      <c r="AA59"/>
      <c r="AB59"/>
      <c r="AC59"/>
      <c r="AD59"/>
      <c r="AE59"/>
      <c r="AF59"/>
      <c r="AG59"/>
      <c r="AH59"/>
      <c r="AI59"/>
      <c r="AJ59"/>
      <c r="AK59"/>
      <c r="AL59"/>
      <c r="AM59"/>
      <c r="AN59"/>
      <c r="AO59"/>
      <c r="AP59"/>
      <c r="AQ59"/>
      <c r="AR59"/>
      <c r="AS59"/>
      <c r="AT59"/>
      <c r="AU59"/>
      <c r="AV59"/>
    </row>
    <row r="60" spans="1:48" s="81" customFormat="1" ht="20.25" customHeight="1" x14ac:dyDescent="0.25">
      <c r="A60" s="102">
        <v>6</v>
      </c>
      <c r="B60" s="103" t="s">
        <v>82</v>
      </c>
      <c r="C60" s="12"/>
      <c r="D60" s="18"/>
      <c r="E60" s="13"/>
      <c r="F60" s="282"/>
      <c r="G60" s="283"/>
      <c r="H60" s="15"/>
      <c r="I60" s="15"/>
      <c r="J60"/>
      <c r="K60"/>
      <c r="L60"/>
      <c r="M60"/>
      <c r="N60" s="73"/>
      <c r="O60" s="73"/>
      <c r="P60" s="73"/>
      <c r="Q60" s="73"/>
      <c r="R60"/>
      <c r="S60"/>
      <c r="T60"/>
      <c r="U60"/>
      <c r="V60"/>
      <c r="W60"/>
      <c r="X60"/>
      <c r="Y60"/>
      <c r="Z60"/>
      <c r="AA60"/>
      <c r="AB60"/>
      <c r="AC60"/>
      <c r="AD60"/>
      <c r="AE60"/>
      <c r="AF60"/>
      <c r="AG60"/>
      <c r="AH60"/>
      <c r="AI60"/>
      <c r="AJ60"/>
      <c r="AK60"/>
      <c r="AL60"/>
      <c r="AM60"/>
      <c r="AN60"/>
      <c r="AO60"/>
      <c r="AP60"/>
      <c r="AQ60"/>
      <c r="AR60"/>
      <c r="AS60"/>
      <c r="AT60"/>
      <c r="AU60"/>
      <c r="AV60"/>
    </row>
    <row r="61" spans="1:48" s="81" customFormat="1" ht="20.25" customHeight="1" x14ac:dyDescent="0.25">
      <c r="A61" s="102">
        <v>7</v>
      </c>
      <c r="B61" s="103" t="s">
        <v>83</v>
      </c>
      <c r="C61" s="12"/>
      <c r="D61" s="18"/>
      <c r="E61" s="13"/>
      <c r="F61" s="282"/>
      <c r="G61" s="283"/>
      <c r="H61" s="15"/>
      <c r="I61" s="15"/>
      <c r="J61"/>
      <c r="K61"/>
      <c r="L61"/>
      <c r="M61"/>
      <c r="N61" s="73"/>
      <c r="O61" s="73"/>
      <c r="P61" s="73"/>
      <c r="Q61" s="73"/>
      <c r="R61"/>
      <c r="S61"/>
      <c r="T61"/>
      <c r="U61"/>
      <c r="V61"/>
      <c r="W61"/>
      <c r="X61"/>
      <c r="Y61"/>
      <c r="Z61"/>
      <c r="AA61"/>
      <c r="AB61"/>
      <c r="AC61"/>
      <c r="AD61"/>
      <c r="AE61"/>
      <c r="AF61"/>
      <c r="AG61"/>
      <c r="AH61"/>
      <c r="AI61"/>
      <c r="AJ61"/>
      <c r="AK61"/>
      <c r="AL61"/>
      <c r="AM61"/>
      <c r="AN61"/>
      <c r="AO61"/>
      <c r="AP61"/>
      <c r="AQ61"/>
      <c r="AR61"/>
      <c r="AS61"/>
      <c r="AT61"/>
      <c r="AU61"/>
      <c r="AV61"/>
    </row>
    <row r="62" spans="1:48" s="81" customFormat="1" ht="20.25" customHeight="1" thickBot="1" x14ac:dyDescent="0.3">
      <c r="A62" s="102">
        <v>8</v>
      </c>
      <c r="B62" s="103" t="s">
        <v>84</v>
      </c>
      <c r="C62" s="11"/>
      <c r="D62" s="17"/>
      <c r="E62" s="14"/>
      <c r="F62" s="284"/>
      <c r="G62" s="285"/>
      <c r="H62" s="16"/>
      <c r="I62" s="16"/>
      <c r="J62"/>
      <c r="K62"/>
      <c r="L62"/>
      <c r="M62"/>
      <c r="N62" s="73"/>
      <c r="O62" s="73"/>
      <c r="P62" s="73"/>
      <c r="Q62" s="73"/>
      <c r="R62"/>
      <c r="S62"/>
      <c r="T62"/>
      <c r="U62"/>
      <c r="V62"/>
      <c r="W62"/>
      <c r="X62"/>
      <c r="Y62"/>
      <c r="Z62"/>
      <c r="AA62"/>
      <c r="AB62"/>
      <c r="AC62"/>
      <c r="AD62"/>
      <c r="AE62"/>
      <c r="AF62"/>
      <c r="AG62"/>
      <c r="AH62"/>
      <c r="AI62"/>
      <c r="AJ62"/>
      <c r="AK62"/>
      <c r="AL62"/>
      <c r="AM62"/>
      <c r="AN62"/>
      <c r="AO62"/>
      <c r="AP62"/>
      <c r="AQ62"/>
      <c r="AR62"/>
      <c r="AS62"/>
      <c r="AT62"/>
      <c r="AU62"/>
      <c r="AV62"/>
    </row>
    <row r="63" spans="1:48" s="81" customFormat="1" ht="29.25" customHeight="1" thickBot="1" x14ac:dyDescent="0.3">
      <c r="C63" s="105" t="s">
        <v>140</v>
      </c>
      <c r="D63" s="50">
        <f>SUM(D44:D62)</f>
        <v>0</v>
      </c>
      <c r="E63" s="216"/>
      <c r="F63" s="216"/>
      <c r="G63" s="216"/>
      <c r="H63" s="51">
        <f>SUM(H44:H62)</f>
        <v>0</v>
      </c>
      <c r="I63" s="52">
        <f>SUM(I44:I62)</f>
        <v>0</v>
      </c>
      <c r="J63"/>
      <c r="K63"/>
      <c r="L63"/>
      <c r="M63"/>
      <c r="N63" s="73"/>
      <c r="O63" s="73"/>
      <c r="P63" s="73"/>
      <c r="Q63" s="73"/>
      <c r="R63"/>
      <c r="S63"/>
      <c r="T63"/>
      <c r="U63"/>
      <c r="V63"/>
      <c r="W63"/>
      <c r="X63"/>
      <c r="Y63"/>
      <c r="Z63"/>
      <c r="AA63"/>
      <c r="AB63"/>
      <c r="AC63"/>
      <c r="AD63"/>
      <c r="AE63"/>
      <c r="AF63"/>
      <c r="AG63"/>
      <c r="AH63"/>
      <c r="AI63"/>
      <c r="AJ63"/>
      <c r="AK63"/>
      <c r="AL63"/>
      <c r="AM63"/>
      <c r="AN63"/>
      <c r="AO63"/>
      <c r="AP63"/>
      <c r="AQ63"/>
      <c r="AR63"/>
      <c r="AS63"/>
      <c r="AT63"/>
      <c r="AU63"/>
      <c r="AV63"/>
    </row>
    <row r="64" spans="1:48" s="107" customFormat="1" ht="34.5" customHeight="1" thickBot="1" x14ac:dyDescent="0.3">
      <c r="A64" s="84"/>
      <c r="B64" s="84"/>
      <c r="C64" s="106" t="s">
        <v>151</v>
      </c>
      <c r="D64" s="55" t="e">
        <f>D63/$C$6</f>
        <v>#DIV/0!</v>
      </c>
      <c r="E64" s="216"/>
      <c r="F64" s="216"/>
      <c r="G64" s="216"/>
      <c r="H64" s="60" t="e">
        <f t="shared" ref="H64:I64" si="4">H63/$C$6</f>
        <v>#DIV/0!</v>
      </c>
      <c r="I64" s="56" t="e">
        <f t="shared" si="4"/>
        <v>#DIV/0!</v>
      </c>
      <c r="J64"/>
      <c r="K64"/>
      <c r="L64"/>
      <c r="M64"/>
      <c r="N64"/>
      <c r="O64" s="73"/>
      <c r="P64" s="73"/>
      <c r="Q64" s="73"/>
      <c r="R64" s="73"/>
      <c r="S64"/>
      <c r="T64"/>
      <c r="U64"/>
      <c r="V64"/>
      <c r="W64"/>
      <c r="X64"/>
      <c r="Y64"/>
      <c r="Z64"/>
      <c r="AA64"/>
      <c r="AB64"/>
      <c r="AC64"/>
      <c r="AD64"/>
      <c r="AE64"/>
      <c r="AF64"/>
      <c r="AG64"/>
      <c r="AH64"/>
      <c r="AI64"/>
      <c r="AJ64"/>
      <c r="AK64"/>
      <c r="AL64"/>
      <c r="AM64"/>
      <c r="AN64"/>
      <c r="AO64"/>
      <c r="AP64"/>
      <c r="AQ64"/>
      <c r="AR64"/>
      <c r="AS64"/>
      <c r="AT64"/>
      <c r="AU64"/>
    </row>
    <row r="65" spans="1:47" s="107" customFormat="1" ht="34.5" customHeight="1" x14ac:dyDescent="0.25">
      <c r="A65" s="84"/>
      <c r="B65" s="84"/>
      <c r="C65" s="108"/>
      <c r="D65" s="48"/>
      <c r="E65" s="47"/>
      <c r="F65" s="47"/>
      <c r="G65" s="47"/>
      <c r="H65" s="49"/>
      <c r="I65" s="49"/>
      <c r="J65"/>
      <c r="K65"/>
      <c r="L65"/>
      <c r="M65"/>
      <c r="N65"/>
      <c r="O65" s="73"/>
      <c r="P65" s="73"/>
      <c r="Q65" s="73"/>
      <c r="R65" s="73"/>
      <c r="S65"/>
      <c r="T65"/>
      <c r="U65"/>
      <c r="V65"/>
      <c r="W65"/>
      <c r="X65"/>
      <c r="Y65"/>
      <c r="Z65"/>
      <c r="AA65"/>
      <c r="AB65"/>
      <c r="AC65"/>
      <c r="AD65"/>
      <c r="AE65"/>
      <c r="AF65"/>
      <c r="AG65"/>
      <c r="AH65"/>
      <c r="AI65"/>
      <c r="AJ65"/>
      <c r="AK65"/>
      <c r="AL65"/>
      <c r="AM65"/>
      <c r="AN65"/>
      <c r="AO65"/>
      <c r="AP65"/>
      <c r="AQ65"/>
      <c r="AR65"/>
      <c r="AS65"/>
      <c r="AT65"/>
      <c r="AU65"/>
    </row>
    <row r="66" spans="1:47" s="107" customFormat="1" ht="78.75" customHeight="1" x14ac:dyDescent="0.25">
      <c r="A66" s="220" t="s">
        <v>167</v>
      </c>
      <c r="B66" s="221"/>
      <c r="C66" s="23" t="s">
        <v>129</v>
      </c>
      <c r="D66" s="83"/>
      <c r="E66" s="83"/>
      <c r="F66" s="83"/>
      <c r="G66"/>
      <c r="H66"/>
      <c r="I66"/>
      <c r="J66"/>
      <c r="K66"/>
      <c r="L66"/>
      <c r="M66"/>
      <c r="N66"/>
      <c r="O66" s="73"/>
      <c r="P66" s="73"/>
      <c r="Q66" s="73"/>
      <c r="R66" s="73"/>
      <c r="S66"/>
      <c r="T66"/>
      <c r="U66"/>
      <c r="V66"/>
      <c r="W66"/>
      <c r="X66"/>
      <c r="Y66"/>
      <c r="Z66"/>
      <c r="AA66"/>
      <c r="AB66"/>
      <c r="AC66"/>
      <c r="AD66"/>
      <c r="AE66"/>
      <c r="AF66"/>
      <c r="AG66"/>
      <c r="AH66"/>
      <c r="AI66"/>
      <c r="AJ66"/>
      <c r="AK66"/>
      <c r="AL66"/>
      <c r="AM66"/>
      <c r="AN66"/>
      <c r="AO66"/>
      <c r="AP66"/>
      <c r="AQ66"/>
      <c r="AR66"/>
      <c r="AS66"/>
      <c r="AT66"/>
      <c r="AU66"/>
    </row>
    <row r="67" spans="1:47" s="107" customFormat="1" ht="26.25" customHeight="1" x14ac:dyDescent="0.25">
      <c r="A67" s="47"/>
      <c r="B67" s="47"/>
      <c r="C67" s="83"/>
      <c r="D67" s="83"/>
      <c r="E67" s="83"/>
      <c r="F67" s="83"/>
      <c r="G67"/>
      <c r="H67"/>
      <c r="I67"/>
      <c r="J67"/>
      <c r="K67"/>
      <c r="L67"/>
      <c r="M67"/>
      <c r="N67"/>
      <c r="O67" s="73"/>
      <c r="P67" s="73"/>
      <c r="Q67" s="73"/>
      <c r="R67" s="73"/>
      <c r="S67"/>
      <c r="T67"/>
      <c r="U67"/>
      <c r="V67"/>
      <c r="W67"/>
      <c r="X67"/>
      <c r="Y67"/>
      <c r="Z67"/>
      <c r="AA67"/>
      <c r="AB67"/>
      <c r="AC67"/>
      <c r="AD67"/>
      <c r="AE67"/>
      <c r="AF67"/>
      <c r="AG67"/>
      <c r="AH67"/>
      <c r="AI67"/>
      <c r="AJ67"/>
      <c r="AK67"/>
      <c r="AL67"/>
      <c r="AM67"/>
      <c r="AN67"/>
      <c r="AO67"/>
      <c r="AP67"/>
      <c r="AQ67"/>
      <c r="AR67"/>
      <c r="AS67"/>
      <c r="AT67"/>
      <c r="AU67"/>
    </row>
    <row r="68" spans="1:47" s="107" customFormat="1" ht="26.25" customHeight="1" x14ac:dyDescent="0.25">
      <c r="A68" s="272" t="s">
        <v>121</v>
      </c>
      <c r="B68" s="272"/>
      <c r="C68" s="272"/>
      <c r="D68" s="272"/>
      <c r="E68" s="272"/>
      <c r="F68" s="272"/>
      <c r="G68" s="272"/>
      <c r="H68" s="272"/>
      <c r="I68" s="272"/>
      <c r="J68" s="272"/>
      <c r="K68" s="272"/>
      <c r="L68" s="272"/>
      <c r="M68" s="272"/>
      <c r="N68" s="272"/>
      <c r="O68" s="272"/>
      <c r="P68" s="272"/>
      <c r="Q68" s="272"/>
      <c r="R68" s="272"/>
      <c r="S68" s="272"/>
      <c r="T68" s="272"/>
      <c r="U68"/>
      <c r="V68"/>
      <c r="W68"/>
      <c r="X68"/>
      <c r="Y68"/>
      <c r="Z68"/>
      <c r="AA68"/>
      <c r="AB68"/>
      <c r="AC68"/>
      <c r="AD68"/>
      <c r="AE68"/>
      <c r="AF68"/>
      <c r="AG68"/>
      <c r="AH68"/>
      <c r="AI68"/>
      <c r="AJ68"/>
      <c r="AK68"/>
      <c r="AL68"/>
      <c r="AM68"/>
      <c r="AN68"/>
      <c r="AO68"/>
      <c r="AP68"/>
      <c r="AQ68"/>
      <c r="AR68"/>
      <c r="AS68"/>
      <c r="AT68"/>
      <c r="AU68"/>
    </row>
    <row r="69" spans="1:47" s="107" customFormat="1" x14ac:dyDescent="0.25">
      <c r="A69" s="273"/>
      <c r="B69" s="273"/>
      <c r="C69" s="273"/>
      <c r="D69" s="273"/>
      <c r="E69" s="273"/>
      <c r="F69" s="273"/>
      <c r="G69" s="273"/>
      <c r="H69" s="273"/>
      <c r="I69" s="273"/>
      <c r="J69" s="273"/>
      <c r="K69" s="273"/>
      <c r="L69" s="273"/>
      <c r="M69" s="273"/>
      <c r="N69" s="273"/>
      <c r="O69" s="273"/>
      <c r="P69" s="273"/>
      <c r="Q69" s="273"/>
      <c r="R69" s="273"/>
      <c r="S69" s="273"/>
      <c r="T69" s="273"/>
      <c r="U69"/>
      <c r="V69"/>
      <c r="W69"/>
      <c r="X69"/>
      <c r="Y69"/>
      <c r="Z69"/>
      <c r="AA69"/>
      <c r="AB69"/>
      <c r="AC69"/>
      <c r="AD69"/>
      <c r="AE69"/>
      <c r="AF69"/>
      <c r="AG69"/>
      <c r="AH69"/>
      <c r="AI69"/>
      <c r="AJ69"/>
      <c r="AK69"/>
      <c r="AL69"/>
      <c r="AM69"/>
      <c r="AN69"/>
      <c r="AO69"/>
      <c r="AP69"/>
      <c r="AQ69"/>
      <c r="AR69"/>
      <c r="AS69"/>
      <c r="AT69"/>
      <c r="AU69"/>
    </row>
    <row r="70" spans="1:47" ht="23.25" customHeight="1" x14ac:dyDescent="0.25">
      <c r="A70" s="274" t="s">
        <v>120</v>
      </c>
      <c r="B70" s="275"/>
      <c r="C70" s="280" t="s">
        <v>162</v>
      </c>
      <c r="D70" s="280" t="s">
        <v>158</v>
      </c>
      <c r="E70" s="260" t="s">
        <v>156</v>
      </c>
      <c r="F70" s="262"/>
      <c r="G70" s="261" t="s">
        <v>157</v>
      </c>
      <c r="H70" s="261"/>
      <c r="I70" s="261"/>
      <c r="J70" s="261"/>
      <c r="K70" s="261"/>
      <c r="L70" s="261"/>
      <c r="M70" s="261"/>
      <c r="N70" s="261"/>
      <c r="O70" s="260" t="s">
        <v>159</v>
      </c>
      <c r="P70" s="261"/>
      <c r="Q70" s="261"/>
      <c r="R70" s="262"/>
      <c r="S70" s="266" t="s">
        <v>119</v>
      </c>
      <c r="T70" s="262" t="s">
        <v>160</v>
      </c>
    </row>
    <row r="71" spans="1:47" ht="39.6" customHeight="1" x14ac:dyDescent="0.25">
      <c r="A71" s="276"/>
      <c r="B71" s="277"/>
      <c r="C71" s="335"/>
      <c r="D71" s="281"/>
      <c r="E71" s="263"/>
      <c r="F71" s="265"/>
      <c r="G71" s="264"/>
      <c r="H71" s="264"/>
      <c r="I71" s="264"/>
      <c r="J71" s="264"/>
      <c r="K71" s="264"/>
      <c r="L71" s="264"/>
      <c r="M71" s="264"/>
      <c r="N71" s="264"/>
      <c r="O71" s="263"/>
      <c r="P71" s="264"/>
      <c r="Q71" s="264"/>
      <c r="R71" s="265"/>
      <c r="S71" s="267"/>
      <c r="T71" s="265"/>
    </row>
    <row r="72" spans="1:47" ht="24.75" customHeight="1" x14ac:dyDescent="0.25">
      <c r="A72" s="278"/>
      <c r="B72" s="279"/>
      <c r="C72" s="335"/>
      <c r="D72" s="269" t="s">
        <v>114</v>
      </c>
      <c r="E72" s="270"/>
      <c r="F72" s="271"/>
      <c r="G72" s="269" t="s">
        <v>113</v>
      </c>
      <c r="H72" s="270"/>
      <c r="I72" s="270"/>
      <c r="J72" s="270"/>
      <c r="K72" s="270"/>
      <c r="L72" s="270"/>
      <c r="M72" s="270"/>
      <c r="N72" s="271"/>
      <c r="O72" s="269" t="s">
        <v>112</v>
      </c>
      <c r="P72" s="270"/>
      <c r="Q72" s="270"/>
      <c r="R72" s="271"/>
      <c r="S72" s="267"/>
      <c r="T72" s="262" t="s">
        <v>111</v>
      </c>
    </row>
    <row r="73" spans="1:47" ht="27" customHeight="1" x14ac:dyDescent="0.25">
      <c r="A73" s="109" t="s">
        <v>64</v>
      </c>
      <c r="B73" s="110"/>
      <c r="C73" s="336"/>
      <c r="D73" s="111" t="s">
        <v>85</v>
      </c>
      <c r="E73" s="111" t="s">
        <v>127</v>
      </c>
      <c r="F73" s="111" t="s">
        <v>87</v>
      </c>
      <c r="G73" s="111" t="s">
        <v>88</v>
      </c>
      <c r="H73" s="111" t="s">
        <v>89</v>
      </c>
      <c r="I73" s="111" t="s">
        <v>90</v>
      </c>
      <c r="J73" s="111" t="s">
        <v>91</v>
      </c>
      <c r="K73" s="111" t="s">
        <v>92</v>
      </c>
      <c r="L73" s="269" t="s">
        <v>93</v>
      </c>
      <c r="M73" s="271"/>
      <c r="N73" s="111" t="s">
        <v>94</v>
      </c>
      <c r="O73" s="111" t="s">
        <v>95</v>
      </c>
      <c r="P73" s="111" t="s">
        <v>96</v>
      </c>
      <c r="Q73" s="111" t="s">
        <v>97</v>
      </c>
      <c r="R73" s="111" t="s">
        <v>98</v>
      </c>
      <c r="S73" s="268"/>
      <c r="T73" s="265"/>
    </row>
    <row r="74" spans="1:47" ht="27" customHeight="1" x14ac:dyDescent="0.25">
      <c r="A74" s="112">
        <v>0.1</v>
      </c>
      <c r="B74" s="103" t="s">
        <v>66</v>
      </c>
      <c r="C74" s="230"/>
      <c r="D74" s="231"/>
      <c r="E74" s="231"/>
      <c r="F74" s="231"/>
      <c r="G74" s="231"/>
      <c r="H74" s="231"/>
      <c r="I74" s="231"/>
      <c r="J74" s="231"/>
      <c r="K74" s="231"/>
      <c r="L74" s="231"/>
      <c r="M74" s="231"/>
      <c r="N74" s="232"/>
      <c r="O74" s="24"/>
      <c r="P74" s="24"/>
      <c r="Q74" s="24"/>
      <c r="R74" s="24"/>
      <c r="S74" s="113">
        <f>SUM(C74:R74)</f>
        <v>0</v>
      </c>
      <c r="T74" s="26"/>
    </row>
    <row r="75" spans="1:47" ht="27" customHeight="1" x14ac:dyDescent="0.25">
      <c r="A75" s="102">
        <v>0.2</v>
      </c>
      <c r="B75" s="103" t="s">
        <v>67</v>
      </c>
      <c r="C75" s="233"/>
      <c r="D75" s="234"/>
      <c r="E75" s="234"/>
      <c r="F75" s="234"/>
      <c r="G75" s="234"/>
      <c r="H75" s="234"/>
      <c r="I75" s="234"/>
      <c r="J75" s="234"/>
      <c r="K75" s="234"/>
      <c r="L75" s="234"/>
      <c r="M75" s="234"/>
      <c r="N75" s="235"/>
      <c r="O75" s="24"/>
      <c r="P75" s="24"/>
      <c r="Q75" s="24"/>
      <c r="R75" s="24"/>
      <c r="S75" s="113">
        <f t="shared" ref="S75:S92" si="5">SUM(C75:R75)</f>
        <v>0</v>
      </c>
      <c r="T75" s="26"/>
    </row>
    <row r="76" spans="1:47" ht="27" customHeight="1" x14ac:dyDescent="0.25">
      <c r="A76" s="102">
        <v>0.3</v>
      </c>
      <c r="B76" s="103" t="s">
        <v>68</v>
      </c>
      <c r="C76" s="24"/>
      <c r="D76" s="24"/>
      <c r="E76" s="25"/>
      <c r="F76" s="24"/>
      <c r="G76" s="24"/>
      <c r="H76" s="24"/>
      <c r="I76" s="24"/>
      <c r="J76" s="24"/>
      <c r="K76" s="24"/>
      <c r="L76" s="236"/>
      <c r="M76" s="237"/>
      <c r="N76" s="238"/>
      <c r="O76" s="24"/>
      <c r="P76" s="24"/>
      <c r="Q76" s="24"/>
      <c r="R76" s="24"/>
      <c r="S76" s="113">
        <f t="shared" si="5"/>
        <v>0</v>
      </c>
      <c r="T76" s="26"/>
    </row>
    <row r="77" spans="1:47" ht="27" customHeight="1" x14ac:dyDescent="0.25">
      <c r="A77" s="102">
        <v>0.4</v>
      </c>
      <c r="B77" s="103" t="s">
        <v>69</v>
      </c>
      <c r="C77" s="24"/>
      <c r="D77" s="24"/>
      <c r="E77" s="25"/>
      <c r="F77" s="24"/>
      <c r="G77" s="24"/>
      <c r="H77" s="24"/>
      <c r="I77" s="24"/>
      <c r="J77" s="24"/>
      <c r="K77" s="24"/>
      <c r="L77" s="239"/>
      <c r="M77" s="240"/>
      <c r="N77" s="241"/>
      <c r="O77" s="24"/>
      <c r="P77" s="24"/>
      <c r="Q77" s="24"/>
      <c r="R77" s="24"/>
      <c r="S77" s="113">
        <f t="shared" si="5"/>
        <v>0</v>
      </c>
      <c r="T77" s="26"/>
    </row>
    <row r="78" spans="1:47" ht="27" customHeight="1" x14ac:dyDescent="0.25">
      <c r="A78" s="102">
        <v>0.5</v>
      </c>
      <c r="B78" s="103" t="s">
        <v>99</v>
      </c>
      <c r="C78" s="24"/>
      <c r="D78" s="24"/>
      <c r="E78" s="25"/>
      <c r="F78" s="24"/>
      <c r="G78" s="24"/>
      <c r="H78" s="24"/>
      <c r="I78" s="24"/>
      <c r="J78" s="24"/>
      <c r="K78" s="24"/>
      <c r="L78" s="239"/>
      <c r="M78" s="240"/>
      <c r="N78" s="241"/>
      <c r="O78" s="24"/>
      <c r="P78" s="24"/>
      <c r="Q78" s="24"/>
      <c r="R78" s="24"/>
      <c r="S78" s="113">
        <f t="shared" si="5"/>
        <v>0</v>
      </c>
      <c r="T78" s="26"/>
    </row>
    <row r="79" spans="1:47" ht="27" customHeight="1" x14ac:dyDescent="0.25">
      <c r="A79" s="102">
        <v>1</v>
      </c>
      <c r="B79" s="110" t="s">
        <v>70</v>
      </c>
      <c r="C79" s="24"/>
      <c r="D79" s="24"/>
      <c r="E79" s="25"/>
      <c r="F79" s="24"/>
      <c r="G79" s="24"/>
      <c r="H79" s="24"/>
      <c r="I79" s="24"/>
      <c r="J79" s="24"/>
      <c r="K79" s="24"/>
      <c r="L79" s="239"/>
      <c r="M79" s="240"/>
      <c r="N79" s="241"/>
      <c r="O79" s="24"/>
      <c r="P79" s="24"/>
      <c r="Q79" s="24"/>
      <c r="R79" s="24"/>
      <c r="S79" s="113">
        <f t="shared" si="5"/>
        <v>0</v>
      </c>
      <c r="T79" s="26"/>
    </row>
    <row r="80" spans="1:47" ht="27" customHeight="1" x14ac:dyDescent="0.25">
      <c r="A80" s="102">
        <v>2.1</v>
      </c>
      <c r="B80" s="103" t="s">
        <v>71</v>
      </c>
      <c r="C80" s="24"/>
      <c r="D80" s="24"/>
      <c r="E80" s="24"/>
      <c r="F80" s="24"/>
      <c r="G80" s="24"/>
      <c r="H80" s="24"/>
      <c r="I80" s="24"/>
      <c r="J80" s="24"/>
      <c r="K80" s="24"/>
      <c r="L80" s="239"/>
      <c r="M80" s="240"/>
      <c r="N80" s="241"/>
      <c r="O80" s="24"/>
      <c r="P80" s="24"/>
      <c r="Q80" s="24"/>
      <c r="R80" s="24"/>
      <c r="S80" s="113">
        <f t="shared" si="5"/>
        <v>0</v>
      </c>
      <c r="T80" s="26"/>
    </row>
    <row r="81" spans="1:20" ht="27" customHeight="1" x14ac:dyDescent="0.25">
      <c r="A81" s="102">
        <v>2.2000000000000002</v>
      </c>
      <c r="B81" s="103" t="s">
        <v>72</v>
      </c>
      <c r="C81" s="24"/>
      <c r="D81" s="24"/>
      <c r="E81" s="25"/>
      <c r="F81" s="24"/>
      <c r="G81" s="24"/>
      <c r="H81" s="24"/>
      <c r="I81" s="24"/>
      <c r="J81" s="24"/>
      <c r="K81" s="24"/>
      <c r="L81" s="239"/>
      <c r="M81" s="240"/>
      <c r="N81" s="241"/>
      <c r="O81" s="24"/>
      <c r="P81" s="24"/>
      <c r="Q81" s="24"/>
      <c r="R81" s="24"/>
      <c r="S81" s="113">
        <f t="shared" si="5"/>
        <v>0</v>
      </c>
      <c r="T81" s="26"/>
    </row>
    <row r="82" spans="1:20" ht="27" customHeight="1" x14ac:dyDescent="0.25">
      <c r="A82" s="102">
        <v>2.2999999999999998</v>
      </c>
      <c r="B82" s="103" t="s">
        <v>73</v>
      </c>
      <c r="C82" s="24"/>
      <c r="D82" s="24"/>
      <c r="E82" s="25"/>
      <c r="F82" s="24"/>
      <c r="G82" s="24"/>
      <c r="H82" s="24"/>
      <c r="I82" s="24"/>
      <c r="J82" s="24"/>
      <c r="K82" s="24"/>
      <c r="L82" s="239"/>
      <c r="M82" s="240"/>
      <c r="N82" s="241"/>
      <c r="O82" s="24"/>
      <c r="P82" s="24"/>
      <c r="Q82" s="24"/>
      <c r="R82" s="24"/>
      <c r="S82" s="113">
        <f t="shared" si="5"/>
        <v>0</v>
      </c>
      <c r="T82" s="26"/>
    </row>
    <row r="83" spans="1:20" ht="27" customHeight="1" x14ac:dyDescent="0.25">
      <c r="A83" s="102">
        <v>2.4</v>
      </c>
      <c r="B83" s="103" t="s">
        <v>74</v>
      </c>
      <c r="C83" s="24"/>
      <c r="D83" s="24"/>
      <c r="E83" s="25"/>
      <c r="F83" s="24"/>
      <c r="G83" s="24"/>
      <c r="H83" s="24"/>
      <c r="I83" s="24"/>
      <c r="J83" s="24"/>
      <c r="K83" s="24"/>
      <c r="L83" s="239"/>
      <c r="M83" s="240"/>
      <c r="N83" s="241"/>
      <c r="O83" s="24"/>
      <c r="P83" s="24"/>
      <c r="Q83" s="24"/>
      <c r="R83" s="24"/>
      <c r="S83" s="113">
        <f t="shared" si="5"/>
        <v>0</v>
      </c>
      <c r="T83" s="26"/>
    </row>
    <row r="84" spans="1:20" ht="27" customHeight="1" x14ac:dyDescent="0.25">
      <c r="A84" s="102">
        <v>2.5</v>
      </c>
      <c r="B84" s="103" t="s">
        <v>75</v>
      </c>
      <c r="C84" s="24"/>
      <c r="D84" s="24"/>
      <c r="E84" s="25"/>
      <c r="F84" s="24"/>
      <c r="G84" s="24"/>
      <c r="H84" s="24"/>
      <c r="I84" s="24"/>
      <c r="J84" s="24"/>
      <c r="K84" s="24"/>
      <c r="L84" s="239"/>
      <c r="M84" s="240"/>
      <c r="N84" s="241"/>
      <c r="O84" s="24"/>
      <c r="P84" s="24"/>
      <c r="Q84" s="24"/>
      <c r="R84" s="24"/>
      <c r="S84" s="113">
        <f t="shared" si="5"/>
        <v>0</v>
      </c>
      <c r="T84" s="26"/>
    </row>
    <row r="85" spans="1:20" ht="27" customHeight="1" x14ac:dyDescent="0.25">
      <c r="A85" s="102">
        <v>2.6</v>
      </c>
      <c r="B85" s="103" t="s">
        <v>76</v>
      </c>
      <c r="C85" s="24"/>
      <c r="D85" s="24"/>
      <c r="E85" s="25"/>
      <c r="F85" s="24"/>
      <c r="G85" s="24"/>
      <c r="H85" s="24"/>
      <c r="I85" s="24"/>
      <c r="J85" s="24"/>
      <c r="K85" s="24"/>
      <c r="L85" s="239"/>
      <c r="M85" s="240"/>
      <c r="N85" s="241"/>
      <c r="O85" s="24"/>
      <c r="P85" s="24"/>
      <c r="Q85" s="24"/>
      <c r="R85" s="24"/>
      <c r="S85" s="113">
        <f t="shared" si="5"/>
        <v>0</v>
      </c>
      <c r="T85" s="26"/>
    </row>
    <row r="86" spans="1:20" ht="27" customHeight="1" x14ac:dyDescent="0.25">
      <c r="A86" s="102">
        <v>2.7</v>
      </c>
      <c r="B86" s="103" t="s">
        <v>77</v>
      </c>
      <c r="C86" s="24"/>
      <c r="D86" s="24"/>
      <c r="E86" s="25"/>
      <c r="F86" s="24"/>
      <c r="G86" s="24"/>
      <c r="H86" s="24"/>
      <c r="I86" s="24"/>
      <c r="J86" s="24"/>
      <c r="K86" s="24"/>
      <c r="L86" s="239"/>
      <c r="M86" s="240"/>
      <c r="N86" s="241"/>
      <c r="O86" s="24"/>
      <c r="P86" s="24"/>
      <c r="Q86" s="24"/>
      <c r="R86" s="24"/>
      <c r="S86" s="113">
        <f t="shared" si="5"/>
        <v>0</v>
      </c>
      <c r="T86" s="26"/>
    </row>
    <row r="87" spans="1:20" ht="27" customHeight="1" x14ac:dyDescent="0.25">
      <c r="A87" s="102">
        <v>2.8</v>
      </c>
      <c r="B87" s="103" t="s">
        <v>78</v>
      </c>
      <c r="C87" s="24"/>
      <c r="D87" s="24"/>
      <c r="E87" s="25"/>
      <c r="F87" s="24"/>
      <c r="G87" s="24"/>
      <c r="H87" s="24"/>
      <c r="I87" s="24"/>
      <c r="J87" s="24"/>
      <c r="K87" s="24"/>
      <c r="L87" s="239"/>
      <c r="M87" s="240"/>
      <c r="N87" s="241"/>
      <c r="O87" s="24"/>
      <c r="P87" s="24"/>
      <c r="Q87" s="24"/>
      <c r="R87" s="24"/>
      <c r="S87" s="113">
        <f t="shared" si="5"/>
        <v>0</v>
      </c>
      <c r="T87" s="26"/>
    </row>
    <row r="88" spans="1:20" ht="27" customHeight="1" x14ac:dyDescent="0.25">
      <c r="A88" s="102">
        <v>3</v>
      </c>
      <c r="B88" s="103" t="s">
        <v>79</v>
      </c>
      <c r="C88" s="24"/>
      <c r="D88" s="24"/>
      <c r="E88" s="25"/>
      <c r="F88" s="24"/>
      <c r="G88" s="24"/>
      <c r="H88" s="24"/>
      <c r="I88" s="24"/>
      <c r="J88" s="24"/>
      <c r="K88" s="24"/>
      <c r="L88" s="239"/>
      <c r="M88" s="240"/>
      <c r="N88" s="241"/>
      <c r="O88" s="24"/>
      <c r="P88" s="24"/>
      <c r="Q88" s="24"/>
      <c r="R88" s="24"/>
      <c r="S88" s="113">
        <f t="shared" si="5"/>
        <v>0</v>
      </c>
      <c r="T88" s="26"/>
    </row>
    <row r="89" spans="1:20" ht="27" customHeight="1" x14ac:dyDescent="0.25">
      <c r="A89" s="102">
        <v>4</v>
      </c>
      <c r="B89" s="103" t="s">
        <v>80</v>
      </c>
      <c r="C89" s="24"/>
      <c r="D89" s="24"/>
      <c r="E89" s="25"/>
      <c r="F89" s="24"/>
      <c r="G89" s="24"/>
      <c r="H89" s="24"/>
      <c r="I89" s="24"/>
      <c r="J89" s="24"/>
      <c r="K89" s="24"/>
      <c r="L89" s="242"/>
      <c r="M89" s="243"/>
      <c r="N89" s="244"/>
      <c r="O89" s="24"/>
      <c r="P89" s="24"/>
      <c r="Q89" s="24"/>
      <c r="R89" s="24"/>
      <c r="S89" s="113">
        <f t="shared" si="5"/>
        <v>0</v>
      </c>
      <c r="T89" s="26"/>
    </row>
    <row r="90" spans="1:20" ht="27" customHeight="1" x14ac:dyDescent="0.25">
      <c r="A90" s="102">
        <v>5</v>
      </c>
      <c r="B90" s="103" t="s">
        <v>81</v>
      </c>
      <c r="C90" s="24"/>
      <c r="D90" s="24"/>
      <c r="E90" s="25"/>
      <c r="F90" s="24"/>
      <c r="G90" s="24"/>
      <c r="H90" s="24"/>
      <c r="I90" s="24"/>
      <c r="J90" s="24"/>
      <c r="K90" s="24"/>
      <c r="L90" s="24" t="s">
        <v>100</v>
      </c>
      <c r="M90" s="24" t="s">
        <v>101</v>
      </c>
      <c r="N90" s="24" t="s">
        <v>173</v>
      </c>
      <c r="O90" s="24"/>
      <c r="P90" s="24"/>
      <c r="Q90" s="24"/>
      <c r="R90" s="24"/>
      <c r="S90" s="113">
        <f>SUM(C90:R90)</f>
        <v>0</v>
      </c>
      <c r="T90" s="26"/>
    </row>
    <row r="91" spans="1:20" ht="27" customHeight="1" x14ac:dyDescent="0.25">
      <c r="A91" s="102">
        <v>6</v>
      </c>
      <c r="B91" s="103" t="s">
        <v>82</v>
      </c>
      <c r="C91" s="24"/>
      <c r="D91" s="24"/>
      <c r="E91" s="25"/>
      <c r="F91" s="24"/>
      <c r="G91" s="24"/>
      <c r="H91" s="24"/>
      <c r="I91" s="24"/>
      <c r="J91" s="24"/>
      <c r="K91" s="24"/>
      <c r="L91" s="236"/>
      <c r="M91" s="237"/>
      <c r="N91" s="238"/>
      <c r="O91" s="24"/>
      <c r="P91" s="24"/>
      <c r="Q91" s="24"/>
      <c r="R91" s="24"/>
      <c r="S91" s="113">
        <f t="shared" si="5"/>
        <v>0</v>
      </c>
      <c r="T91" s="26"/>
    </row>
    <row r="92" spans="1:20" ht="27" customHeight="1" x14ac:dyDescent="0.25">
      <c r="A92" s="102">
        <v>7</v>
      </c>
      <c r="B92" s="103" t="s">
        <v>83</v>
      </c>
      <c r="C92" s="24"/>
      <c r="D92" s="24"/>
      <c r="E92" s="25"/>
      <c r="F92" s="24"/>
      <c r="G92" s="24"/>
      <c r="H92" s="24"/>
      <c r="I92" s="24"/>
      <c r="J92" s="24"/>
      <c r="K92" s="24"/>
      <c r="L92" s="239"/>
      <c r="M92" s="240"/>
      <c r="N92" s="241"/>
      <c r="O92" s="24"/>
      <c r="P92" s="24"/>
      <c r="Q92" s="24"/>
      <c r="R92" s="24"/>
      <c r="S92" s="113">
        <f t="shared" si="5"/>
        <v>0</v>
      </c>
      <c r="T92" s="26"/>
    </row>
    <row r="93" spans="1:20" ht="27" customHeight="1" x14ac:dyDescent="0.25">
      <c r="A93" s="102">
        <v>8</v>
      </c>
      <c r="B93" s="103" t="s">
        <v>84</v>
      </c>
      <c r="C93" s="24"/>
      <c r="D93" s="24"/>
      <c r="E93" s="25"/>
      <c r="F93" s="24"/>
      <c r="G93" s="24"/>
      <c r="H93" s="24"/>
      <c r="I93" s="24"/>
      <c r="J93" s="24"/>
      <c r="K93" s="24"/>
      <c r="L93" s="242"/>
      <c r="M93" s="243"/>
      <c r="N93" s="244"/>
      <c r="O93" s="24"/>
      <c r="P93" s="24"/>
      <c r="Q93" s="24"/>
      <c r="R93" s="24"/>
      <c r="S93" s="113">
        <f>SUM(C93:R93)</f>
        <v>0</v>
      </c>
      <c r="T93" s="26"/>
    </row>
    <row r="94" spans="1:20" ht="27" customHeight="1" x14ac:dyDescent="0.25">
      <c r="A94" s="254" t="s">
        <v>102</v>
      </c>
      <c r="B94" s="255"/>
      <c r="C94" s="114">
        <f>SUM(C76:C93)</f>
        <v>0</v>
      </c>
      <c r="D94" s="114">
        <f t="shared" ref="D94:K94" si="6">SUM(D76:D93)</f>
        <v>0</v>
      </c>
      <c r="E94" s="115">
        <f t="shared" si="6"/>
        <v>0</v>
      </c>
      <c r="F94" s="114">
        <f t="shared" si="6"/>
        <v>0</v>
      </c>
      <c r="G94" s="114">
        <f t="shared" si="6"/>
        <v>0</v>
      </c>
      <c r="H94" s="114">
        <f t="shared" si="6"/>
        <v>0</v>
      </c>
      <c r="I94" s="114">
        <f t="shared" si="6"/>
        <v>0</v>
      </c>
      <c r="J94" s="114">
        <f t="shared" si="6"/>
        <v>0</v>
      </c>
      <c r="K94" s="114">
        <f t="shared" si="6"/>
        <v>0</v>
      </c>
      <c r="L94" s="256" t="e">
        <f>L90+M90</f>
        <v>#VALUE!</v>
      </c>
      <c r="M94" s="257"/>
      <c r="N94" s="114" t="str">
        <f>N90</f>
        <v>Operational Water</v>
      </c>
      <c r="O94" s="114">
        <f>SUM(O74:O93)</f>
        <v>0</v>
      </c>
      <c r="P94" s="114">
        <f t="shared" ref="P94:T94" si="7">SUM(P74:P93)</f>
        <v>0</v>
      </c>
      <c r="Q94" s="114">
        <f t="shared" si="7"/>
        <v>0</v>
      </c>
      <c r="R94" s="114">
        <f t="shared" si="7"/>
        <v>0</v>
      </c>
      <c r="S94" s="114">
        <f t="shared" si="7"/>
        <v>0</v>
      </c>
      <c r="T94" s="114">
        <f t="shared" si="7"/>
        <v>0</v>
      </c>
    </row>
    <row r="95" spans="1:20" ht="27" customHeight="1" x14ac:dyDescent="0.25">
      <c r="A95" s="254" t="s">
        <v>103</v>
      </c>
      <c r="B95" s="255"/>
      <c r="C95" s="116" t="e">
        <f t="shared" ref="C95:K95" si="8">C94/$C$6</f>
        <v>#DIV/0!</v>
      </c>
      <c r="D95" s="116" t="e">
        <f t="shared" si="8"/>
        <v>#DIV/0!</v>
      </c>
      <c r="E95" s="116" t="e">
        <f t="shared" si="8"/>
        <v>#DIV/0!</v>
      </c>
      <c r="F95" s="116" t="e">
        <f t="shared" si="8"/>
        <v>#DIV/0!</v>
      </c>
      <c r="G95" s="116" t="e">
        <f t="shared" si="8"/>
        <v>#DIV/0!</v>
      </c>
      <c r="H95" s="116" t="e">
        <f t="shared" si="8"/>
        <v>#DIV/0!</v>
      </c>
      <c r="I95" s="116" t="e">
        <f t="shared" si="8"/>
        <v>#DIV/0!</v>
      </c>
      <c r="J95" s="116" t="e">
        <f t="shared" si="8"/>
        <v>#DIV/0!</v>
      </c>
      <c r="K95" s="116" t="e">
        <f t="shared" si="8"/>
        <v>#DIV/0!</v>
      </c>
      <c r="L95" s="258" t="e">
        <f>L94/$C$6</f>
        <v>#VALUE!</v>
      </c>
      <c r="M95" s="259"/>
      <c r="N95" s="116" t="e">
        <f t="shared" ref="N95:T95" si="9">N94/$C$6</f>
        <v>#VALUE!</v>
      </c>
      <c r="O95" s="116" t="e">
        <f t="shared" si="9"/>
        <v>#DIV/0!</v>
      </c>
      <c r="P95" s="116" t="e">
        <f t="shared" si="9"/>
        <v>#DIV/0!</v>
      </c>
      <c r="Q95" s="116" t="e">
        <f t="shared" si="9"/>
        <v>#DIV/0!</v>
      </c>
      <c r="R95" s="116" t="e">
        <f t="shared" si="9"/>
        <v>#DIV/0!</v>
      </c>
      <c r="S95" s="116" t="e">
        <f t="shared" si="9"/>
        <v>#DIV/0!</v>
      </c>
      <c r="T95" s="116" t="e">
        <f t="shared" si="9"/>
        <v>#DIV/0!</v>
      </c>
    </row>
    <row r="96" spans="1:20" x14ac:dyDescent="0.25">
      <c r="A96" s="222" t="s">
        <v>104</v>
      </c>
      <c r="B96" s="223"/>
      <c r="C96" s="223"/>
      <c r="D96" s="223"/>
      <c r="E96" s="223"/>
      <c r="F96" s="223"/>
      <c r="G96" s="223"/>
      <c r="H96" s="223"/>
      <c r="I96" s="223"/>
      <c r="J96" s="223"/>
      <c r="K96" s="223"/>
      <c r="L96" s="223"/>
      <c r="M96" s="223"/>
      <c r="N96" s="223"/>
      <c r="O96" s="223"/>
      <c r="P96" s="223"/>
      <c r="Q96" s="224"/>
      <c r="R96" s="224"/>
      <c r="S96" s="224"/>
      <c r="T96" s="225"/>
    </row>
    <row r="97" spans="1:47" ht="12.75" customHeight="1" x14ac:dyDescent="0.25">
      <c r="A97" s="226" t="s">
        <v>138</v>
      </c>
      <c r="B97" s="226"/>
      <c r="C97" s="226"/>
      <c r="D97" s="226"/>
      <c r="E97" s="226"/>
      <c r="F97" s="226"/>
      <c r="G97" s="226"/>
      <c r="H97" s="226"/>
      <c r="I97" s="226"/>
      <c r="J97" s="226"/>
      <c r="K97" s="226"/>
      <c r="L97" s="226"/>
      <c r="M97" s="226"/>
      <c r="N97" s="226"/>
      <c r="O97" s="226"/>
      <c r="P97" s="226"/>
      <c r="Q97" s="227"/>
      <c r="R97" s="228"/>
      <c r="S97" s="229"/>
      <c r="T97" s="117" t="s">
        <v>115</v>
      </c>
    </row>
    <row r="98" spans="1:47" ht="15.6" x14ac:dyDescent="0.25">
      <c r="A98" s="118" t="s">
        <v>117</v>
      </c>
      <c r="B98" s="118"/>
      <c r="C98" s="118"/>
      <c r="D98" s="119"/>
      <c r="E98" s="119"/>
      <c r="F98" s="118"/>
      <c r="G98" s="118"/>
      <c r="H98" s="118"/>
      <c r="I98" s="118"/>
      <c r="J98" s="118"/>
      <c r="K98" s="118"/>
      <c r="L98" s="118"/>
      <c r="M98" s="118"/>
      <c r="N98" s="118"/>
      <c r="O98" s="119"/>
      <c r="P98" s="119"/>
      <c r="Q98" s="217"/>
      <c r="R98" s="218"/>
      <c r="S98" s="219"/>
      <c r="T98" s="120" t="s">
        <v>123</v>
      </c>
    </row>
    <row r="99" spans="1:47" ht="13.35" customHeight="1" x14ac:dyDescent="0.25">
      <c r="A99" s="118" t="s">
        <v>141</v>
      </c>
      <c r="B99" s="118"/>
      <c r="C99" s="118"/>
      <c r="D99" s="119"/>
      <c r="E99" s="119"/>
      <c r="F99" s="118"/>
      <c r="G99" s="118"/>
      <c r="H99" s="118"/>
      <c r="I99" s="118"/>
      <c r="J99" s="118"/>
      <c r="K99" s="118"/>
      <c r="L99" s="118"/>
      <c r="M99" s="118"/>
      <c r="N99" s="118"/>
      <c r="O99" s="119"/>
      <c r="P99" s="119"/>
      <c r="Q99" s="121"/>
      <c r="R99" s="121"/>
      <c r="S99" s="122"/>
      <c r="T99" s="123"/>
    </row>
    <row r="100" spans="1:47" s="125" customFormat="1" ht="57.75" customHeight="1" x14ac:dyDescent="0.25">
      <c r="A100" s="272" t="s">
        <v>122</v>
      </c>
      <c r="B100" s="272"/>
      <c r="C100" s="272"/>
      <c r="D100" s="272"/>
      <c r="E100" s="272"/>
      <c r="F100" s="272"/>
      <c r="G100" s="272"/>
      <c r="H100" s="272"/>
      <c r="I100" s="272"/>
      <c r="J100" s="272"/>
      <c r="K100" s="272"/>
      <c r="L100" s="272"/>
      <c r="M100" s="272"/>
      <c r="N100" s="272"/>
      <c r="O100" s="272"/>
      <c r="P100" s="272"/>
      <c r="Q100" s="272"/>
      <c r="R100" s="272"/>
      <c r="S100" s="272"/>
      <c r="T100" s="272"/>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row>
    <row r="101" spans="1:47" ht="0.75" customHeight="1" x14ac:dyDescent="0.25">
      <c r="A101" s="273"/>
      <c r="B101" s="273"/>
      <c r="C101" s="273"/>
      <c r="D101" s="273"/>
      <c r="E101" s="273"/>
      <c r="F101" s="273"/>
      <c r="G101" s="273"/>
      <c r="H101" s="273"/>
      <c r="I101" s="273"/>
      <c r="J101" s="273"/>
      <c r="K101" s="273"/>
      <c r="L101" s="273"/>
      <c r="M101" s="273"/>
      <c r="N101" s="273"/>
      <c r="O101" s="273"/>
      <c r="P101" s="273"/>
      <c r="Q101" s="273"/>
      <c r="R101" s="273"/>
      <c r="S101" s="273"/>
      <c r="T101" s="273"/>
    </row>
    <row r="102" spans="1:47" ht="35.25" customHeight="1" x14ac:dyDescent="0.25">
      <c r="A102" s="274" t="s">
        <v>118</v>
      </c>
      <c r="B102" s="275"/>
      <c r="C102" s="280" t="s">
        <v>162</v>
      </c>
      <c r="D102" s="280" t="s">
        <v>158</v>
      </c>
      <c r="E102" s="260" t="s">
        <v>156</v>
      </c>
      <c r="F102" s="262"/>
      <c r="G102" s="261" t="s">
        <v>157</v>
      </c>
      <c r="H102" s="261"/>
      <c r="I102" s="261"/>
      <c r="J102" s="261"/>
      <c r="K102" s="261"/>
      <c r="L102" s="261"/>
      <c r="M102" s="261"/>
      <c r="N102" s="261"/>
      <c r="O102" s="260" t="s">
        <v>159</v>
      </c>
      <c r="P102" s="261"/>
      <c r="Q102" s="261"/>
      <c r="R102" s="262"/>
      <c r="S102" s="266" t="s">
        <v>119</v>
      </c>
      <c r="T102" s="262" t="s">
        <v>160</v>
      </c>
    </row>
    <row r="103" spans="1:47" x14ac:dyDescent="0.25">
      <c r="A103" s="276"/>
      <c r="B103" s="277"/>
      <c r="C103" s="335"/>
      <c r="D103" s="281"/>
      <c r="E103" s="263"/>
      <c r="F103" s="265"/>
      <c r="G103" s="264"/>
      <c r="H103" s="264"/>
      <c r="I103" s="264"/>
      <c r="J103" s="264"/>
      <c r="K103" s="264"/>
      <c r="L103" s="264"/>
      <c r="M103" s="264"/>
      <c r="N103" s="264"/>
      <c r="O103" s="263"/>
      <c r="P103" s="264"/>
      <c r="Q103" s="264"/>
      <c r="R103" s="265"/>
      <c r="S103" s="267"/>
      <c r="T103" s="265"/>
    </row>
    <row r="104" spans="1:47" ht="26.85" customHeight="1" x14ac:dyDescent="0.25">
      <c r="A104" s="278"/>
      <c r="B104" s="279"/>
      <c r="C104" s="335"/>
      <c r="D104" s="269" t="s">
        <v>114</v>
      </c>
      <c r="E104" s="270"/>
      <c r="F104" s="271"/>
      <c r="G104" s="269" t="s">
        <v>113</v>
      </c>
      <c r="H104" s="270"/>
      <c r="I104" s="270"/>
      <c r="J104" s="270"/>
      <c r="K104" s="270"/>
      <c r="L104" s="270"/>
      <c r="M104" s="270"/>
      <c r="N104" s="271"/>
      <c r="O104" s="269" t="s">
        <v>112</v>
      </c>
      <c r="P104" s="270"/>
      <c r="Q104" s="270"/>
      <c r="R104" s="271"/>
      <c r="S104" s="267"/>
      <c r="T104" s="262" t="s">
        <v>111</v>
      </c>
    </row>
    <row r="105" spans="1:47" ht="25.5" customHeight="1" x14ac:dyDescent="0.25">
      <c r="A105" s="109" t="s">
        <v>64</v>
      </c>
      <c r="B105" s="110"/>
      <c r="C105" s="336"/>
      <c r="D105" s="111" t="s">
        <v>85</v>
      </c>
      <c r="E105" s="111" t="s">
        <v>127</v>
      </c>
      <c r="F105" s="111" t="s">
        <v>87</v>
      </c>
      <c r="G105" s="111" t="s">
        <v>88</v>
      </c>
      <c r="H105" s="111" t="s">
        <v>89</v>
      </c>
      <c r="I105" s="111" t="s">
        <v>90</v>
      </c>
      <c r="J105" s="111" t="s">
        <v>91</v>
      </c>
      <c r="K105" s="111" t="s">
        <v>92</v>
      </c>
      <c r="L105" s="269" t="s">
        <v>93</v>
      </c>
      <c r="M105" s="271"/>
      <c r="N105" s="111" t="s">
        <v>94</v>
      </c>
      <c r="O105" s="111" t="s">
        <v>95</v>
      </c>
      <c r="P105" s="111" t="s">
        <v>96</v>
      </c>
      <c r="Q105" s="111" t="s">
        <v>97</v>
      </c>
      <c r="R105" s="111" t="s">
        <v>98</v>
      </c>
      <c r="S105" s="268"/>
      <c r="T105" s="265"/>
    </row>
    <row r="106" spans="1:47" ht="29.85" customHeight="1" x14ac:dyDescent="0.25">
      <c r="A106" s="112">
        <v>0.1</v>
      </c>
      <c r="B106" s="103" t="s">
        <v>66</v>
      </c>
      <c r="C106" s="230"/>
      <c r="D106" s="231"/>
      <c r="E106" s="231"/>
      <c r="F106" s="231"/>
      <c r="G106" s="231"/>
      <c r="H106" s="231"/>
      <c r="I106" s="231"/>
      <c r="J106" s="231"/>
      <c r="K106" s="231"/>
      <c r="L106" s="231"/>
      <c r="M106" s="231"/>
      <c r="N106" s="232"/>
      <c r="O106" s="28"/>
      <c r="P106" s="28"/>
      <c r="Q106" s="28"/>
      <c r="R106" s="28"/>
      <c r="S106" s="126">
        <f>SUM(C106:R106)</f>
        <v>0</v>
      </c>
      <c r="T106" s="29"/>
    </row>
    <row r="107" spans="1:47" ht="29.25" customHeight="1" x14ac:dyDescent="0.25">
      <c r="A107" s="102">
        <v>0.2</v>
      </c>
      <c r="B107" s="103" t="s">
        <v>67</v>
      </c>
      <c r="C107" s="233"/>
      <c r="D107" s="234"/>
      <c r="E107" s="234"/>
      <c r="F107" s="234"/>
      <c r="G107" s="234"/>
      <c r="H107" s="234"/>
      <c r="I107" s="234"/>
      <c r="J107" s="234"/>
      <c r="K107" s="234"/>
      <c r="L107" s="234"/>
      <c r="M107" s="234"/>
      <c r="N107" s="235"/>
      <c r="O107" s="28"/>
      <c r="P107" s="28"/>
      <c r="Q107" s="28"/>
      <c r="R107" s="28"/>
      <c r="S107" s="126">
        <f t="shared" ref="S107:S124" si="10">SUM(C107:R107)</f>
        <v>0</v>
      </c>
      <c r="T107" s="28"/>
    </row>
    <row r="108" spans="1:47" ht="33" customHeight="1" x14ac:dyDescent="0.25">
      <c r="A108" s="102">
        <v>0.3</v>
      </c>
      <c r="B108" s="103" t="s">
        <v>68</v>
      </c>
      <c r="C108" s="24"/>
      <c r="D108" s="24"/>
      <c r="E108" s="25"/>
      <c r="F108" s="24"/>
      <c r="G108" s="24"/>
      <c r="H108" s="27"/>
      <c r="I108" s="27"/>
      <c r="J108" s="27"/>
      <c r="K108" s="27"/>
      <c r="L108" s="236"/>
      <c r="M108" s="237"/>
      <c r="N108" s="238"/>
      <c r="O108" s="24"/>
      <c r="P108" s="24"/>
      <c r="Q108" s="24"/>
      <c r="R108" s="24"/>
      <c r="S108" s="113">
        <f t="shared" si="10"/>
        <v>0</v>
      </c>
      <c r="T108" s="24"/>
    </row>
    <row r="109" spans="1:47" ht="33" customHeight="1" x14ac:dyDescent="0.25">
      <c r="A109" s="102">
        <v>0.4</v>
      </c>
      <c r="B109" s="103" t="s">
        <v>69</v>
      </c>
      <c r="C109" s="24"/>
      <c r="D109" s="24"/>
      <c r="E109" s="25"/>
      <c r="F109" s="24"/>
      <c r="G109" s="27"/>
      <c r="H109" s="27"/>
      <c r="I109" s="27"/>
      <c r="J109" s="27"/>
      <c r="K109" s="27"/>
      <c r="L109" s="239"/>
      <c r="M109" s="240"/>
      <c r="N109" s="241"/>
      <c r="O109" s="24"/>
      <c r="P109" s="24"/>
      <c r="Q109" s="24"/>
      <c r="R109" s="24"/>
      <c r="S109" s="113">
        <f t="shared" si="10"/>
        <v>0</v>
      </c>
      <c r="T109" s="27"/>
    </row>
    <row r="110" spans="1:47" ht="33.6" customHeight="1" x14ac:dyDescent="0.25">
      <c r="A110" s="102">
        <v>0.5</v>
      </c>
      <c r="B110" s="103" t="s">
        <v>99</v>
      </c>
      <c r="C110" s="24"/>
      <c r="D110" s="24"/>
      <c r="E110" s="25"/>
      <c r="F110" s="24"/>
      <c r="G110" s="27"/>
      <c r="H110" s="27"/>
      <c r="I110" s="27"/>
      <c r="J110" s="27"/>
      <c r="K110" s="27"/>
      <c r="L110" s="239"/>
      <c r="M110" s="240"/>
      <c r="N110" s="241"/>
      <c r="O110" s="24"/>
      <c r="P110" s="24"/>
      <c r="Q110" s="24"/>
      <c r="R110" s="24"/>
      <c r="S110" s="113">
        <f t="shared" si="10"/>
        <v>0</v>
      </c>
      <c r="T110" s="27"/>
    </row>
    <row r="111" spans="1:47" ht="29.85" customHeight="1" x14ac:dyDescent="0.25">
      <c r="A111" s="102">
        <v>1</v>
      </c>
      <c r="B111" s="103" t="s">
        <v>70</v>
      </c>
      <c r="C111" s="24"/>
      <c r="D111" s="24"/>
      <c r="E111" s="25"/>
      <c r="F111" s="24"/>
      <c r="G111" s="27"/>
      <c r="H111" s="27"/>
      <c r="I111" s="27"/>
      <c r="J111" s="27"/>
      <c r="K111" s="27"/>
      <c r="L111" s="239"/>
      <c r="M111" s="240"/>
      <c r="N111" s="241"/>
      <c r="O111" s="24"/>
      <c r="P111" s="24"/>
      <c r="Q111" s="24"/>
      <c r="R111" s="24"/>
      <c r="S111" s="113">
        <f t="shared" si="10"/>
        <v>0</v>
      </c>
      <c r="T111" s="27"/>
    </row>
    <row r="112" spans="1:47" ht="35.1" customHeight="1" x14ac:dyDescent="0.25">
      <c r="A112" s="102">
        <v>2.1</v>
      </c>
      <c r="B112" s="103" t="s">
        <v>71</v>
      </c>
      <c r="C112" s="24"/>
      <c r="D112" s="24"/>
      <c r="E112" s="24"/>
      <c r="F112" s="24"/>
      <c r="G112" s="24"/>
      <c r="H112" s="27"/>
      <c r="I112" s="27"/>
      <c r="J112" s="27"/>
      <c r="K112" s="27"/>
      <c r="L112" s="239"/>
      <c r="M112" s="240"/>
      <c r="N112" s="241"/>
      <c r="O112" s="24"/>
      <c r="P112" s="24"/>
      <c r="Q112" s="24"/>
      <c r="R112" s="24"/>
      <c r="S112" s="113">
        <f t="shared" si="10"/>
        <v>0</v>
      </c>
      <c r="T112" s="24"/>
    </row>
    <row r="113" spans="1:20" ht="29.1" customHeight="1" x14ac:dyDescent="0.25">
      <c r="A113" s="102">
        <v>2.2000000000000002</v>
      </c>
      <c r="B113" s="103" t="s">
        <v>72</v>
      </c>
      <c r="C113" s="24"/>
      <c r="D113" s="24"/>
      <c r="E113" s="25"/>
      <c r="F113" s="24"/>
      <c r="G113" s="24"/>
      <c r="H113" s="27"/>
      <c r="I113" s="27"/>
      <c r="J113" s="27"/>
      <c r="K113" s="27"/>
      <c r="L113" s="239"/>
      <c r="M113" s="240"/>
      <c r="N113" s="241"/>
      <c r="O113" s="24"/>
      <c r="P113" s="24"/>
      <c r="Q113" s="24"/>
      <c r="R113" s="24"/>
      <c r="S113" s="113">
        <f t="shared" si="10"/>
        <v>0</v>
      </c>
      <c r="T113" s="24"/>
    </row>
    <row r="114" spans="1:20" ht="32.1" customHeight="1" x14ac:dyDescent="0.25">
      <c r="A114" s="102">
        <v>2.2999999999999998</v>
      </c>
      <c r="B114" s="103" t="s">
        <v>73</v>
      </c>
      <c r="C114" s="24"/>
      <c r="D114" s="24"/>
      <c r="E114" s="25"/>
      <c r="F114" s="24"/>
      <c r="G114" s="24"/>
      <c r="H114" s="27"/>
      <c r="I114" s="27"/>
      <c r="J114" s="27"/>
      <c r="K114" s="27"/>
      <c r="L114" s="239"/>
      <c r="M114" s="240"/>
      <c r="N114" s="241"/>
      <c r="O114" s="24"/>
      <c r="P114" s="24"/>
      <c r="Q114" s="24"/>
      <c r="R114" s="24"/>
      <c r="S114" s="113">
        <f t="shared" si="10"/>
        <v>0</v>
      </c>
      <c r="T114" s="24"/>
    </row>
    <row r="115" spans="1:20" ht="33" customHeight="1" x14ac:dyDescent="0.25">
      <c r="A115" s="102">
        <v>2.4</v>
      </c>
      <c r="B115" s="103" t="s">
        <v>74</v>
      </c>
      <c r="C115" s="24"/>
      <c r="D115" s="24"/>
      <c r="E115" s="25"/>
      <c r="F115" s="24"/>
      <c r="G115" s="24"/>
      <c r="H115" s="27"/>
      <c r="I115" s="27"/>
      <c r="J115" s="27"/>
      <c r="K115" s="27"/>
      <c r="L115" s="239"/>
      <c r="M115" s="240"/>
      <c r="N115" s="241"/>
      <c r="O115" s="24"/>
      <c r="P115" s="24"/>
      <c r="Q115" s="24"/>
      <c r="R115" s="24"/>
      <c r="S115" s="113">
        <f t="shared" si="10"/>
        <v>0</v>
      </c>
      <c r="T115" s="24"/>
    </row>
    <row r="116" spans="1:20" ht="34.35" customHeight="1" x14ac:dyDescent="0.25">
      <c r="A116" s="102">
        <v>2.5</v>
      </c>
      <c r="B116" s="103" t="s">
        <v>75</v>
      </c>
      <c r="C116" s="24"/>
      <c r="D116" s="24"/>
      <c r="E116" s="25"/>
      <c r="F116" s="24"/>
      <c r="G116" s="24"/>
      <c r="H116" s="27"/>
      <c r="I116" s="27"/>
      <c r="J116" s="27"/>
      <c r="K116" s="27"/>
      <c r="L116" s="239"/>
      <c r="M116" s="240"/>
      <c r="N116" s="241"/>
      <c r="O116" s="24"/>
      <c r="P116" s="24"/>
      <c r="Q116" s="24"/>
      <c r="R116" s="24"/>
      <c r="S116" s="113">
        <f t="shared" si="10"/>
        <v>0</v>
      </c>
      <c r="T116" s="24"/>
    </row>
    <row r="117" spans="1:20" ht="30.6" customHeight="1" x14ac:dyDescent="0.25">
      <c r="A117" s="102">
        <v>2.6</v>
      </c>
      <c r="B117" s="103" t="s">
        <v>76</v>
      </c>
      <c r="C117" s="24"/>
      <c r="D117" s="24"/>
      <c r="E117" s="25"/>
      <c r="F117" s="24"/>
      <c r="G117" s="24"/>
      <c r="H117" s="27"/>
      <c r="I117" s="27"/>
      <c r="J117" s="27"/>
      <c r="K117" s="27"/>
      <c r="L117" s="239"/>
      <c r="M117" s="240"/>
      <c r="N117" s="241"/>
      <c r="O117" s="24"/>
      <c r="P117" s="24"/>
      <c r="Q117" s="24"/>
      <c r="R117" s="24"/>
      <c r="S117" s="113">
        <f t="shared" si="10"/>
        <v>0</v>
      </c>
      <c r="T117" s="24"/>
    </row>
    <row r="118" spans="1:20" ht="32.85" customHeight="1" x14ac:dyDescent="0.25">
      <c r="A118" s="102">
        <v>2.7</v>
      </c>
      <c r="B118" s="103" t="s">
        <v>77</v>
      </c>
      <c r="C118" s="24"/>
      <c r="D118" s="24"/>
      <c r="E118" s="25"/>
      <c r="F118" s="24"/>
      <c r="G118" s="24"/>
      <c r="H118" s="27"/>
      <c r="I118" s="27"/>
      <c r="J118" s="27"/>
      <c r="K118" s="27"/>
      <c r="L118" s="239"/>
      <c r="M118" s="240"/>
      <c r="N118" s="241"/>
      <c r="O118" s="24"/>
      <c r="P118" s="24"/>
      <c r="Q118" s="24"/>
      <c r="R118" s="24"/>
      <c r="S118" s="113">
        <f t="shared" si="10"/>
        <v>0</v>
      </c>
      <c r="T118" s="24"/>
    </row>
    <row r="119" spans="1:20" ht="31.5" customHeight="1" x14ac:dyDescent="0.25">
      <c r="A119" s="102">
        <v>2.8</v>
      </c>
      <c r="B119" s="103" t="s">
        <v>78</v>
      </c>
      <c r="C119" s="24"/>
      <c r="D119" s="24"/>
      <c r="E119" s="25"/>
      <c r="F119" s="24"/>
      <c r="G119" s="24"/>
      <c r="H119" s="27"/>
      <c r="I119" s="27"/>
      <c r="J119" s="27"/>
      <c r="K119" s="27"/>
      <c r="L119" s="239"/>
      <c r="M119" s="240"/>
      <c r="N119" s="241"/>
      <c r="O119" s="24"/>
      <c r="P119" s="24"/>
      <c r="Q119" s="24"/>
      <c r="R119" s="24"/>
      <c r="S119" s="113">
        <f t="shared" si="10"/>
        <v>0</v>
      </c>
      <c r="T119" s="24"/>
    </row>
    <row r="120" spans="1:20" ht="38.25" customHeight="1" x14ac:dyDescent="0.25">
      <c r="A120" s="102">
        <v>3</v>
      </c>
      <c r="B120" s="103" t="s">
        <v>79</v>
      </c>
      <c r="C120" s="24"/>
      <c r="D120" s="24"/>
      <c r="E120" s="25"/>
      <c r="F120" s="24"/>
      <c r="G120" s="24"/>
      <c r="H120" s="27"/>
      <c r="I120" s="27"/>
      <c r="J120" s="27"/>
      <c r="K120" s="27"/>
      <c r="L120" s="239"/>
      <c r="M120" s="240"/>
      <c r="N120" s="241"/>
      <c r="O120" s="24"/>
      <c r="P120" s="24"/>
      <c r="Q120" s="24"/>
      <c r="R120" s="24"/>
      <c r="S120" s="113">
        <f t="shared" si="10"/>
        <v>0</v>
      </c>
      <c r="T120" s="24"/>
    </row>
    <row r="121" spans="1:20" ht="24.75" customHeight="1" x14ac:dyDescent="0.25">
      <c r="A121" s="102">
        <v>4</v>
      </c>
      <c r="B121" s="103" t="s">
        <v>80</v>
      </c>
      <c r="C121" s="24"/>
      <c r="D121" s="24"/>
      <c r="E121" s="25"/>
      <c r="F121" s="24"/>
      <c r="G121" s="24"/>
      <c r="H121" s="27"/>
      <c r="I121" s="27"/>
      <c r="J121" s="27"/>
      <c r="K121" s="27"/>
      <c r="L121" s="242"/>
      <c r="M121" s="243"/>
      <c r="N121" s="244"/>
      <c r="O121" s="24"/>
      <c r="P121" s="24"/>
      <c r="Q121" s="24"/>
      <c r="R121" s="24"/>
      <c r="S121" s="113">
        <f t="shared" si="10"/>
        <v>0</v>
      </c>
      <c r="T121" s="24"/>
    </row>
    <row r="122" spans="1:20" ht="26.4" x14ac:dyDescent="0.25">
      <c r="A122" s="102">
        <v>5</v>
      </c>
      <c r="B122" s="103" t="s">
        <v>81</v>
      </c>
      <c r="C122" s="24"/>
      <c r="D122" s="24"/>
      <c r="E122" s="25"/>
      <c r="F122" s="24"/>
      <c r="G122" s="24"/>
      <c r="H122" s="27"/>
      <c r="I122" s="27"/>
      <c r="J122" s="27"/>
      <c r="K122" s="27"/>
      <c r="L122" s="24" t="s">
        <v>100</v>
      </c>
      <c r="M122" s="24" t="s">
        <v>101</v>
      </c>
      <c r="N122" s="24" t="s">
        <v>173</v>
      </c>
      <c r="O122" s="24"/>
      <c r="P122" s="24"/>
      <c r="Q122" s="24"/>
      <c r="R122" s="24"/>
      <c r="S122" s="113">
        <f>SUM(C122:R122)</f>
        <v>0</v>
      </c>
      <c r="T122" s="24"/>
    </row>
    <row r="123" spans="1:20" ht="31.5" customHeight="1" x14ac:dyDescent="0.25">
      <c r="A123" s="102">
        <v>6</v>
      </c>
      <c r="B123" s="103" t="s">
        <v>82</v>
      </c>
      <c r="C123" s="24"/>
      <c r="D123" s="24"/>
      <c r="E123" s="25"/>
      <c r="F123" s="24"/>
      <c r="G123" s="24"/>
      <c r="H123" s="27"/>
      <c r="I123" s="27"/>
      <c r="J123" s="27"/>
      <c r="K123" s="27"/>
      <c r="L123" s="245"/>
      <c r="M123" s="246"/>
      <c r="N123" s="247"/>
      <c r="O123" s="24"/>
      <c r="P123" s="24"/>
      <c r="Q123" s="24"/>
      <c r="R123" s="24"/>
      <c r="S123" s="113">
        <f t="shared" si="10"/>
        <v>0</v>
      </c>
      <c r="T123" s="24"/>
    </row>
    <row r="124" spans="1:20" ht="26.1" customHeight="1" x14ac:dyDescent="0.25">
      <c r="A124" s="102">
        <v>7</v>
      </c>
      <c r="B124" s="103" t="s">
        <v>83</v>
      </c>
      <c r="C124" s="24"/>
      <c r="D124" s="24"/>
      <c r="E124" s="25"/>
      <c r="F124" s="24"/>
      <c r="G124" s="24"/>
      <c r="H124" s="27"/>
      <c r="I124" s="27"/>
      <c r="J124" s="27"/>
      <c r="K124" s="27"/>
      <c r="L124" s="248"/>
      <c r="M124" s="249"/>
      <c r="N124" s="250"/>
      <c r="O124" s="24"/>
      <c r="P124" s="24"/>
      <c r="Q124" s="24"/>
      <c r="R124" s="24"/>
      <c r="S124" s="113">
        <f t="shared" si="10"/>
        <v>0</v>
      </c>
      <c r="T124" s="24"/>
    </row>
    <row r="125" spans="1:20" ht="33" customHeight="1" x14ac:dyDescent="0.25">
      <c r="A125" s="102">
        <v>8</v>
      </c>
      <c r="B125" s="103" t="s">
        <v>84</v>
      </c>
      <c r="C125" s="24"/>
      <c r="D125" s="24"/>
      <c r="E125" s="25"/>
      <c r="F125" s="24"/>
      <c r="G125" s="24"/>
      <c r="H125" s="27"/>
      <c r="I125" s="27"/>
      <c r="J125" s="27"/>
      <c r="K125" s="27"/>
      <c r="L125" s="251"/>
      <c r="M125" s="252"/>
      <c r="N125" s="253"/>
      <c r="O125" s="24"/>
      <c r="P125" s="24"/>
      <c r="Q125" s="24"/>
      <c r="R125" s="24"/>
      <c r="S125" s="113">
        <f>SUM(C125:R125)</f>
        <v>0</v>
      </c>
      <c r="T125" s="24"/>
    </row>
    <row r="126" spans="1:20" ht="38.1" customHeight="1" x14ac:dyDescent="0.25">
      <c r="A126" s="254" t="s">
        <v>102</v>
      </c>
      <c r="B126" s="255"/>
      <c r="C126" s="114">
        <f t="shared" ref="C126:K126" si="11">SUM(C108:C125)</f>
        <v>0</v>
      </c>
      <c r="D126" s="114">
        <f t="shared" si="11"/>
        <v>0</v>
      </c>
      <c r="E126" s="115">
        <f t="shared" si="11"/>
        <v>0</v>
      </c>
      <c r="F126" s="114">
        <f t="shared" si="11"/>
        <v>0</v>
      </c>
      <c r="G126" s="114">
        <f t="shared" si="11"/>
        <v>0</v>
      </c>
      <c r="H126" s="114">
        <f t="shared" si="11"/>
        <v>0</v>
      </c>
      <c r="I126" s="114">
        <f t="shared" si="11"/>
        <v>0</v>
      </c>
      <c r="J126" s="114">
        <f t="shared" si="11"/>
        <v>0</v>
      </c>
      <c r="K126" s="114">
        <f t="shared" si="11"/>
        <v>0</v>
      </c>
      <c r="L126" s="256" t="e">
        <f>L122+M122</f>
        <v>#VALUE!</v>
      </c>
      <c r="M126" s="257"/>
      <c r="N126" s="114" t="str">
        <f>N122</f>
        <v>Operational Water</v>
      </c>
      <c r="O126" s="114">
        <f t="shared" ref="O126:T126" si="12">SUM(O106:O125)</f>
        <v>0</v>
      </c>
      <c r="P126" s="114">
        <f t="shared" si="12"/>
        <v>0</v>
      </c>
      <c r="Q126" s="114">
        <f t="shared" si="12"/>
        <v>0</v>
      </c>
      <c r="R126" s="114">
        <f t="shared" si="12"/>
        <v>0</v>
      </c>
      <c r="S126" s="114">
        <f t="shared" si="12"/>
        <v>0</v>
      </c>
      <c r="T126" s="114">
        <f t="shared" si="12"/>
        <v>0</v>
      </c>
    </row>
    <row r="127" spans="1:20" ht="38.1" customHeight="1" x14ac:dyDescent="0.25">
      <c r="A127" s="254" t="s">
        <v>103</v>
      </c>
      <c r="B127" s="255"/>
      <c r="C127" s="116" t="e">
        <f t="shared" ref="C127:K127" si="13">C126/$C$6</f>
        <v>#DIV/0!</v>
      </c>
      <c r="D127" s="116" t="e">
        <f t="shared" si="13"/>
        <v>#DIV/0!</v>
      </c>
      <c r="E127" s="116" t="e">
        <f t="shared" si="13"/>
        <v>#DIV/0!</v>
      </c>
      <c r="F127" s="116" t="e">
        <f t="shared" si="13"/>
        <v>#DIV/0!</v>
      </c>
      <c r="G127" s="116" t="e">
        <f t="shared" si="13"/>
        <v>#DIV/0!</v>
      </c>
      <c r="H127" s="116" t="e">
        <f t="shared" si="13"/>
        <v>#DIV/0!</v>
      </c>
      <c r="I127" s="116" t="e">
        <f t="shared" si="13"/>
        <v>#DIV/0!</v>
      </c>
      <c r="J127" s="116" t="e">
        <f t="shared" si="13"/>
        <v>#DIV/0!</v>
      </c>
      <c r="K127" s="116" t="e">
        <f t="shared" si="13"/>
        <v>#DIV/0!</v>
      </c>
      <c r="L127" s="258" t="e">
        <f>L126/$C$6</f>
        <v>#VALUE!</v>
      </c>
      <c r="M127" s="259"/>
      <c r="N127" s="116" t="e">
        <f t="shared" ref="N127:T127" si="14">N126/$C$6</f>
        <v>#VALUE!</v>
      </c>
      <c r="O127" s="116" t="e">
        <f t="shared" si="14"/>
        <v>#DIV/0!</v>
      </c>
      <c r="P127" s="116" t="e">
        <f t="shared" si="14"/>
        <v>#DIV/0!</v>
      </c>
      <c r="Q127" s="116" t="e">
        <f t="shared" si="14"/>
        <v>#DIV/0!</v>
      </c>
      <c r="R127" s="116" t="e">
        <f t="shared" si="14"/>
        <v>#DIV/0!</v>
      </c>
      <c r="S127" s="116" t="e">
        <f t="shared" si="14"/>
        <v>#DIV/0!</v>
      </c>
      <c r="T127" s="116" t="e">
        <f t="shared" si="14"/>
        <v>#DIV/0!</v>
      </c>
    </row>
    <row r="128" spans="1:20" x14ac:dyDescent="0.25">
      <c r="A128" s="222" t="s">
        <v>104</v>
      </c>
      <c r="B128" s="223"/>
      <c r="C128" s="223"/>
      <c r="D128" s="223"/>
      <c r="E128" s="223"/>
      <c r="F128" s="223"/>
      <c r="G128" s="223"/>
      <c r="H128" s="223"/>
      <c r="I128" s="223"/>
      <c r="J128" s="223"/>
      <c r="K128" s="223"/>
      <c r="L128" s="223"/>
      <c r="M128" s="223"/>
      <c r="N128" s="223"/>
      <c r="O128" s="223"/>
      <c r="P128" s="223"/>
      <c r="Q128" s="224"/>
      <c r="R128" s="224"/>
      <c r="S128" s="224"/>
      <c r="T128" s="225"/>
    </row>
    <row r="129" spans="1:20" ht="12.75" customHeight="1" x14ac:dyDescent="0.25">
      <c r="A129" s="226" t="s">
        <v>139</v>
      </c>
      <c r="B129" s="226"/>
      <c r="C129" s="226"/>
      <c r="D129" s="226"/>
      <c r="E129" s="226"/>
      <c r="F129" s="226"/>
      <c r="G129" s="226"/>
      <c r="H129" s="226"/>
      <c r="I129" s="226"/>
      <c r="J129" s="226"/>
      <c r="K129" s="226"/>
      <c r="L129" s="226"/>
      <c r="M129" s="226"/>
      <c r="N129" s="226"/>
      <c r="O129" s="226"/>
      <c r="P129" s="226"/>
      <c r="Q129" s="227"/>
      <c r="R129" s="228"/>
      <c r="S129" s="229"/>
      <c r="T129" s="117" t="s">
        <v>115</v>
      </c>
    </row>
    <row r="130" spans="1:20" ht="15.6" x14ac:dyDescent="0.25">
      <c r="A130" s="118" t="s">
        <v>117</v>
      </c>
      <c r="B130" s="118"/>
      <c r="C130" s="118"/>
      <c r="D130" s="119"/>
      <c r="E130" s="119"/>
      <c r="F130" s="118"/>
      <c r="G130" s="118"/>
      <c r="H130" s="118"/>
      <c r="I130" s="118"/>
      <c r="J130" s="118"/>
      <c r="K130" s="118"/>
      <c r="L130" s="118"/>
      <c r="M130" s="118"/>
      <c r="N130" s="118"/>
      <c r="O130" s="119"/>
      <c r="P130" s="119"/>
      <c r="Q130" s="217"/>
      <c r="R130" s="218"/>
      <c r="S130" s="219"/>
      <c r="T130" s="120" t="s">
        <v>123</v>
      </c>
    </row>
    <row r="131" spans="1:20" ht="15.6" x14ac:dyDescent="0.25">
      <c r="A131" s="118" t="s">
        <v>141</v>
      </c>
      <c r="B131" s="118"/>
      <c r="C131" s="118"/>
      <c r="D131" s="119"/>
      <c r="E131" s="119"/>
      <c r="F131" s="118"/>
      <c r="G131" s="118"/>
      <c r="H131" s="118"/>
      <c r="I131" s="118"/>
      <c r="J131" s="118"/>
      <c r="K131" s="118"/>
      <c r="L131" s="118"/>
      <c r="M131" s="118"/>
      <c r="N131" s="118"/>
      <c r="O131" s="119"/>
      <c r="P131" s="119"/>
      <c r="Q131" s="121"/>
      <c r="R131" s="121"/>
      <c r="S131" s="122"/>
      <c r="T131" s="123"/>
    </row>
  </sheetData>
  <sheetProtection algorithmName="SHA-512" hashValue="j6gw06n9gr3KYZFICEGiUrJ/A59jKCOAPYoYBuhahOtYom+1u3ZJk6mBGM4esWdKFUhXfeCpULKunm1/Orjj/Q==" saltValue="O/6RgfkYWhZT/Cn4ZgAKeA==" spinCount="100000" sheet="1" formatCells="0" insertRows="0" deleteRows="0"/>
  <mergeCells count="140">
    <mergeCell ref="A1:F1"/>
    <mergeCell ref="C70:C73"/>
    <mergeCell ref="C102:C105"/>
    <mergeCell ref="A19:B19"/>
    <mergeCell ref="C20:G20"/>
    <mergeCell ref="K20:O20"/>
    <mergeCell ref="A16:G16"/>
    <mergeCell ref="A3:B3"/>
    <mergeCell ref="I17:J17"/>
    <mergeCell ref="I18:J18"/>
    <mergeCell ref="I19:J19"/>
    <mergeCell ref="I20:J20"/>
    <mergeCell ref="C5:F5"/>
    <mergeCell ref="A6:B6"/>
    <mergeCell ref="C6:F6"/>
    <mergeCell ref="A7:B7"/>
    <mergeCell ref="C7:F7"/>
    <mergeCell ref="A12:B12"/>
    <mergeCell ref="C12:F12"/>
    <mergeCell ref="A13:B13"/>
    <mergeCell ref="C13:F13"/>
    <mergeCell ref="A20:B20"/>
    <mergeCell ref="A22:B22"/>
    <mergeCell ref="C22:F22"/>
    <mergeCell ref="A14:B14"/>
    <mergeCell ref="C14:F14"/>
    <mergeCell ref="A15:B15"/>
    <mergeCell ref="C15:F15"/>
    <mergeCell ref="A2:B2"/>
    <mergeCell ref="C2:F2"/>
    <mergeCell ref="C3:F3"/>
    <mergeCell ref="A4:B4"/>
    <mergeCell ref="C4:F4"/>
    <mergeCell ref="A11:B11"/>
    <mergeCell ref="C11:F11"/>
    <mergeCell ref="A8:B8"/>
    <mergeCell ref="C8:F8"/>
    <mergeCell ref="A9:B9"/>
    <mergeCell ref="C9:F9"/>
    <mergeCell ref="A10:B10"/>
    <mergeCell ref="C10:F10"/>
    <mergeCell ref="A5:B5"/>
    <mergeCell ref="A17:B17"/>
    <mergeCell ref="A18:B18"/>
    <mergeCell ref="A41:B43"/>
    <mergeCell ref="F41:G43"/>
    <mergeCell ref="E44:E47"/>
    <mergeCell ref="B37:F38"/>
    <mergeCell ref="A39:B39"/>
    <mergeCell ref="F39:G40"/>
    <mergeCell ref="H39:I39"/>
    <mergeCell ref="A40:B40"/>
    <mergeCell ref="A24:B27"/>
    <mergeCell ref="C24:E24"/>
    <mergeCell ref="C25:E25"/>
    <mergeCell ref="C26:E26"/>
    <mergeCell ref="C27:E27"/>
    <mergeCell ref="C29:E29"/>
    <mergeCell ref="C30:E30"/>
    <mergeCell ref="C31:E31"/>
    <mergeCell ref="C32:E32"/>
    <mergeCell ref="E39:E40"/>
    <mergeCell ref="E41:E43"/>
    <mergeCell ref="C39:D39"/>
    <mergeCell ref="C33:E33"/>
    <mergeCell ref="C34:E34"/>
    <mergeCell ref="C35:E35"/>
    <mergeCell ref="F48:G48"/>
    <mergeCell ref="F49:G49"/>
    <mergeCell ref="F50:G50"/>
    <mergeCell ref="F51:G51"/>
    <mergeCell ref="F52:G52"/>
    <mergeCell ref="F53:G53"/>
    <mergeCell ref="F44:G44"/>
    <mergeCell ref="F45:G45"/>
    <mergeCell ref="F46:G46"/>
    <mergeCell ref="F47:G47"/>
    <mergeCell ref="F60:G60"/>
    <mergeCell ref="F61:G61"/>
    <mergeCell ref="F62:G62"/>
    <mergeCell ref="F54:G54"/>
    <mergeCell ref="F55:G55"/>
    <mergeCell ref="F56:G56"/>
    <mergeCell ref="F57:G57"/>
    <mergeCell ref="F58:G58"/>
    <mergeCell ref="F59:G59"/>
    <mergeCell ref="A68:T69"/>
    <mergeCell ref="A70:B72"/>
    <mergeCell ref="D70:D71"/>
    <mergeCell ref="E70:F71"/>
    <mergeCell ref="G70:N71"/>
    <mergeCell ref="O70:R71"/>
    <mergeCell ref="S70:S73"/>
    <mergeCell ref="E63:G63"/>
    <mergeCell ref="C74:N75"/>
    <mergeCell ref="L76:N89"/>
    <mergeCell ref="L91:N93"/>
    <mergeCell ref="A94:B94"/>
    <mergeCell ref="L94:M94"/>
    <mergeCell ref="A95:B95"/>
    <mergeCell ref="L95:M95"/>
    <mergeCell ref="T70:T71"/>
    <mergeCell ref="D72:F72"/>
    <mergeCell ref="G72:N72"/>
    <mergeCell ref="O72:R72"/>
    <mergeCell ref="T72:T73"/>
    <mergeCell ref="L73:M73"/>
    <mergeCell ref="L105:M105"/>
    <mergeCell ref="A96:T96"/>
    <mergeCell ref="A97:P97"/>
    <mergeCell ref="Q97:S97"/>
    <mergeCell ref="A100:T101"/>
    <mergeCell ref="A102:B104"/>
    <mergeCell ref="D102:D103"/>
    <mergeCell ref="E102:F103"/>
    <mergeCell ref="G102:N103"/>
    <mergeCell ref="A29:B36"/>
    <mergeCell ref="C36:E36"/>
    <mergeCell ref="I16:O16"/>
    <mergeCell ref="E64:G64"/>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s>
  <phoneticPr fontId="3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down list'!$B$4:$B$5</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269"/>
  <sheetViews>
    <sheetView showGridLines="0" zoomScale="78" zoomScaleNormal="100" workbookViewId="0">
      <selection activeCell="A228" sqref="A228:XFD228"/>
    </sheetView>
  </sheetViews>
  <sheetFormatPr defaultColWidth="9.21875" defaultRowHeight="13.2" x14ac:dyDescent="0.25"/>
  <cols>
    <col min="1" max="1" width="14.21875" style="73" customWidth="1"/>
    <col min="2" max="2" width="42.21875" customWidth="1"/>
    <col min="3" max="3" width="44.77734375" style="77" customWidth="1"/>
    <col min="4" max="4" width="27.77734375" style="77" bestFit="1" customWidth="1"/>
    <col min="5" max="5" width="41.21875" style="77" customWidth="1"/>
    <col min="6" max="6" width="35.77734375" style="77" bestFit="1" customWidth="1"/>
    <col min="7" max="7" width="29.44140625" customWidth="1"/>
    <col min="8" max="8" width="24.44140625" customWidth="1"/>
    <col min="9" max="9" width="23.77734375" bestFit="1" customWidth="1"/>
    <col min="10" max="10" width="26.44140625" customWidth="1"/>
    <col min="11" max="11" width="21.21875" bestFit="1" customWidth="1"/>
    <col min="12" max="12" width="20.77734375" customWidth="1"/>
    <col min="13" max="13" width="24.44140625" customWidth="1"/>
    <col min="14" max="14" width="25.44140625" customWidth="1"/>
    <col min="15" max="15" width="15.77734375" customWidth="1"/>
    <col min="16" max="17" width="17.77734375" customWidth="1"/>
    <col min="18" max="18" width="15.77734375" customWidth="1"/>
    <col min="19" max="19" width="23.77734375" customWidth="1"/>
    <col min="20" max="20" width="26.44140625" customWidth="1"/>
    <col min="26" max="26" width="46" bestFit="1" customWidth="1"/>
    <col min="27" max="27" width="126.44140625" customWidth="1"/>
  </cols>
  <sheetData>
    <row r="1" spans="1:47" x14ac:dyDescent="0.25">
      <c r="A1" s="383" t="s">
        <v>5</v>
      </c>
      <c r="B1" s="383"/>
      <c r="C1" s="384"/>
      <c r="D1" s="384"/>
      <c r="E1" s="384"/>
      <c r="F1" s="384"/>
    </row>
    <row r="2" spans="1:47" x14ac:dyDescent="0.25">
      <c r="A2" s="194" t="s">
        <v>6</v>
      </c>
      <c r="B2" s="194"/>
      <c r="C2" s="316" t="s">
        <v>203</v>
      </c>
      <c r="D2" s="316"/>
      <c r="E2" s="316"/>
      <c r="F2" s="316"/>
    </row>
    <row r="3" spans="1:47" x14ac:dyDescent="0.25">
      <c r="A3" s="70"/>
      <c r="B3" s="70" t="s">
        <v>7</v>
      </c>
      <c r="C3" s="316"/>
      <c r="D3" s="316"/>
      <c r="E3" s="316"/>
      <c r="F3" s="316"/>
    </row>
    <row r="4" spans="1:47" x14ac:dyDescent="0.25">
      <c r="A4" s="194" t="s">
        <v>8</v>
      </c>
      <c r="B4" s="194"/>
      <c r="C4" s="316" t="s">
        <v>204</v>
      </c>
      <c r="D4" s="316"/>
      <c r="E4" s="316"/>
      <c r="F4" s="316"/>
    </row>
    <row r="5" spans="1:47" x14ac:dyDescent="0.25">
      <c r="A5" s="194" t="s">
        <v>9</v>
      </c>
      <c r="B5" s="194"/>
      <c r="C5" s="314" t="s">
        <v>205</v>
      </c>
      <c r="D5" s="316"/>
      <c r="E5" s="316"/>
      <c r="F5" s="316"/>
    </row>
    <row r="6" spans="1:47" ht="15.6" x14ac:dyDescent="0.25">
      <c r="A6" s="194" t="s">
        <v>10</v>
      </c>
      <c r="B6" s="194"/>
      <c r="C6" s="316">
        <v>56102</v>
      </c>
      <c r="D6" s="316"/>
      <c r="E6" s="316"/>
      <c r="F6" s="316"/>
    </row>
    <row r="7" spans="1:47" s="71" customFormat="1" x14ac:dyDescent="0.25">
      <c r="A7" s="194" t="s">
        <v>11</v>
      </c>
      <c r="B7" s="194"/>
      <c r="C7" s="316" t="s">
        <v>207</v>
      </c>
      <c r="D7" s="316"/>
      <c r="E7" s="316"/>
      <c r="F7" s="316"/>
    </row>
    <row r="8" spans="1:47" s="71" customFormat="1" x14ac:dyDescent="0.25">
      <c r="A8" s="194" t="s">
        <v>49</v>
      </c>
      <c r="B8" s="194"/>
      <c r="C8" s="325" t="s">
        <v>206</v>
      </c>
      <c r="D8" s="316"/>
      <c r="E8" s="316"/>
      <c r="F8" s="316"/>
      <c r="G8" s="72"/>
    </row>
    <row r="9" spans="1:47" x14ac:dyDescent="0.25">
      <c r="A9" s="194" t="s">
        <v>50</v>
      </c>
      <c r="B9" s="194"/>
      <c r="C9" s="316" t="s">
        <v>172</v>
      </c>
      <c r="D9" s="316"/>
      <c r="E9" s="316"/>
      <c r="F9" s="316"/>
      <c r="G9" s="79"/>
    </row>
    <row r="10" spans="1:47" ht="64.5" customHeight="1" x14ac:dyDescent="0.25">
      <c r="A10" s="326" t="s">
        <v>51</v>
      </c>
      <c r="B10" s="327"/>
      <c r="C10" s="328" t="s">
        <v>116</v>
      </c>
      <c r="D10" s="329"/>
      <c r="E10" s="329"/>
      <c r="F10" s="330"/>
      <c r="G10" s="79"/>
    </row>
    <row r="11" spans="1:47" ht="39" customHeight="1" x14ac:dyDescent="0.25">
      <c r="A11" s="194" t="s">
        <v>52</v>
      </c>
      <c r="B11" s="194"/>
      <c r="C11" s="314" t="s">
        <v>202</v>
      </c>
      <c r="D11" s="314"/>
      <c r="E11" s="314"/>
      <c r="F11" s="314"/>
      <c r="G11" s="80"/>
    </row>
    <row r="12" spans="1:47" ht="19.5" customHeight="1" x14ac:dyDescent="0.25">
      <c r="A12" s="194" t="s">
        <v>53</v>
      </c>
      <c r="B12" s="194"/>
      <c r="C12" s="347" t="s">
        <v>201</v>
      </c>
      <c r="D12" s="348"/>
      <c r="E12" s="348"/>
      <c r="F12" s="349"/>
      <c r="G12" s="80"/>
    </row>
    <row r="13" spans="1:47" ht="39.75" customHeight="1" x14ac:dyDescent="0.25">
      <c r="A13" s="326" t="s">
        <v>54</v>
      </c>
      <c r="B13" s="327"/>
      <c r="C13" s="347" t="s">
        <v>152</v>
      </c>
      <c r="D13" s="348"/>
      <c r="E13" s="348"/>
      <c r="F13" s="349"/>
      <c r="G13" s="80"/>
    </row>
    <row r="14" spans="1:47" s="81" customFormat="1" x14ac:dyDescent="0.25">
      <c r="A14" s="323"/>
      <c r="B14" s="323"/>
      <c r="C14" s="324"/>
      <c r="D14" s="324"/>
      <c r="E14" s="324"/>
      <c r="F14" s="324"/>
      <c r="G14" s="80"/>
      <c r="H14"/>
      <c r="I14"/>
      <c r="J14"/>
      <c r="K14"/>
      <c r="L14"/>
      <c r="M14"/>
      <c r="N14"/>
      <c r="O14"/>
      <c r="P14"/>
      <c r="Q14"/>
      <c r="R14"/>
      <c r="S14"/>
      <c r="T14"/>
      <c r="U14"/>
      <c r="V14"/>
      <c r="W14"/>
      <c r="X14"/>
      <c r="Y14"/>
      <c r="AB14"/>
      <c r="AC14"/>
      <c r="AD14"/>
      <c r="AE14"/>
      <c r="AF14"/>
      <c r="AG14"/>
      <c r="AH14"/>
      <c r="AI14"/>
      <c r="AJ14"/>
      <c r="AK14"/>
      <c r="AL14"/>
      <c r="AM14"/>
      <c r="AN14"/>
      <c r="AO14"/>
      <c r="AP14"/>
      <c r="AQ14"/>
      <c r="AR14"/>
      <c r="AS14"/>
      <c r="AT14"/>
      <c r="AU14"/>
    </row>
    <row r="15" spans="1:47" ht="1.5" customHeight="1" x14ac:dyDescent="0.25">
      <c r="A15" s="323"/>
      <c r="B15" s="323"/>
      <c r="C15" s="324"/>
      <c r="D15" s="324"/>
      <c r="E15" s="324"/>
      <c r="F15" s="324"/>
      <c r="G15" s="80"/>
    </row>
    <row r="16" spans="1:47" ht="60" customHeight="1" x14ac:dyDescent="0.25">
      <c r="A16" s="213" t="s">
        <v>177</v>
      </c>
      <c r="B16" s="214"/>
      <c r="C16" s="214"/>
      <c r="D16" s="214"/>
      <c r="E16" s="214"/>
      <c r="F16" s="214"/>
      <c r="G16" s="215"/>
      <c r="I16" s="213" t="s">
        <v>169</v>
      </c>
      <c r="J16" s="214"/>
      <c r="K16" s="214"/>
      <c r="L16" s="214"/>
      <c r="M16" s="214"/>
      <c r="N16" s="214"/>
      <c r="O16" s="215"/>
    </row>
    <row r="17" spans="1:17" s="75" customFormat="1" ht="33.75" customHeight="1" x14ac:dyDescent="0.25">
      <c r="A17" s="286"/>
      <c r="B17" s="287"/>
      <c r="C17" s="127" t="s">
        <v>55</v>
      </c>
      <c r="D17" s="127" t="s">
        <v>171</v>
      </c>
      <c r="E17" s="127" t="s">
        <v>170</v>
      </c>
      <c r="F17" s="127" t="s">
        <v>56</v>
      </c>
      <c r="G17" s="127" t="s">
        <v>57</v>
      </c>
      <c r="I17" s="286"/>
      <c r="J17" s="287"/>
      <c r="K17" s="82" t="s">
        <v>55</v>
      </c>
      <c r="L17" s="82" t="s">
        <v>171</v>
      </c>
      <c r="M17" s="82" t="s">
        <v>170</v>
      </c>
      <c r="N17" s="82" t="s">
        <v>56</v>
      </c>
      <c r="O17" s="82" t="s">
        <v>57</v>
      </c>
    </row>
    <row r="18" spans="1:17" s="75" customFormat="1" ht="33.75" customHeight="1" x14ac:dyDescent="0.25">
      <c r="A18" s="254" t="s">
        <v>58</v>
      </c>
      <c r="B18" s="255"/>
      <c r="C18" s="57">
        <f>C232+D232+E232+F232</f>
        <v>52301522.579999991</v>
      </c>
      <c r="D18" s="57">
        <f>G232+H232+I232+J232+K232</f>
        <v>1136270.7200000002</v>
      </c>
      <c r="E18" s="57" t="e">
        <f>L232+N232</f>
        <v>#VALUE!</v>
      </c>
      <c r="F18" s="57">
        <f>O232+P232+Q232+R232</f>
        <v>1950469.6899999997</v>
      </c>
      <c r="G18" s="57">
        <f>T232</f>
        <v>-1688165.0299999998</v>
      </c>
      <c r="I18" s="254" t="s">
        <v>58</v>
      </c>
      <c r="J18" s="255"/>
      <c r="K18" s="57">
        <f>C264+D264+E264+F264</f>
        <v>52119670.489999995</v>
      </c>
      <c r="L18" s="57">
        <f>G264+H264+I264+J264+K264</f>
        <v>646301.71059504617</v>
      </c>
      <c r="M18" s="57" t="e">
        <f>L264+N264</f>
        <v>#VALUE!</v>
      </c>
      <c r="N18" s="57">
        <f>O264+P264+Q264+R264</f>
        <v>833428.10889999988</v>
      </c>
      <c r="O18" s="57">
        <f>T264</f>
        <v>-827200.86470000003</v>
      </c>
    </row>
    <row r="19" spans="1:17" s="75" customFormat="1" ht="33.75" customHeight="1" x14ac:dyDescent="0.25">
      <c r="A19" s="337" t="s">
        <v>59</v>
      </c>
      <c r="B19" s="338"/>
      <c r="C19" s="61">
        <f>C18/$C$6</f>
        <v>932.25771951089075</v>
      </c>
      <c r="D19" s="61">
        <f t="shared" ref="D19" si="0">D18/$C$6</f>
        <v>20.253657980107665</v>
      </c>
      <c r="E19" s="61" t="e">
        <f>E18/$C$6</f>
        <v>#VALUE!</v>
      </c>
      <c r="F19" s="61">
        <f>F18/$C$6</f>
        <v>34.766491212434488</v>
      </c>
      <c r="G19" s="61">
        <f>G18/$C$6</f>
        <v>-30.090995508181521</v>
      </c>
      <c r="H19"/>
      <c r="I19" s="337" t="s">
        <v>59</v>
      </c>
      <c r="J19" s="338"/>
      <c r="K19" s="62">
        <f>K18/$C$6</f>
        <v>929.01626483904306</v>
      </c>
      <c r="L19" s="62">
        <f t="shared" ref="L19" si="1">L18/$C$6</f>
        <v>11.520118901198641</v>
      </c>
      <c r="M19" s="62" t="e">
        <f>M18/$C$6</f>
        <v>#VALUE!</v>
      </c>
      <c r="N19" s="62">
        <f t="shared" ref="N19:O19" si="2">N18/$C$6</f>
        <v>14.855586412249115</v>
      </c>
      <c r="O19" s="62">
        <f t="shared" si="2"/>
        <v>-14.744587799008949</v>
      </c>
      <c r="P19" s="86"/>
      <c r="Q19" s="86"/>
    </row>
    <row r="20" spans="1:17" ht="70.05" customHeight="1" x14ac:dyDescent="0.25">
      <c r="A20" s="345" t="s">
        <v>178</v>
      </c>
      <c r="B20" s="346"/>
      <c r="C20" s="339" t="s">
        <v>208</v>
      </c>
      <c r="D20" s="340"/>
      <c r="E20" s="340"/>
      <c r="F20" s="340"/>
      <c r="G20" s="341"/>
      <c r="I20" s="345" t="s">
        <v>179</v>
      </c>
      <c r="J20" s="346"/>
      <c r="K20" s="339" t="s">
        <v>190</v>
      </c>
      <c r="L20" s="340"/>
      <c r="M20" s="340"/>
      <c r="N20" s="340"/>
      <c r="O20" s="341"/>
      <c r="P20" s="86"/>
      <c r="Q20" s="86"/>
    </row>
    <row r="21" spans="1:17" ht="15.75" customHeight="1" x14ac:dyDescent="0.25">
      <c r="A21" s="84"/>
      <c r="B21" s="84"/>
      <c r="C21" s="73"/>
      <c r="D21" s="73"/>
      <c r="E21" s="73"/>
      <c r="F21" s="73"/>
      <c r="G21" s="80"/>
      <c r="H21" s="85"/>
      <c r="I21" s="85"/>
      <c r="J21" s="83"/>
      <c r="K21" s="83"/>
      <c r="L21" s="83"/>
      <c r="M21" s="83"/>
      <c r="N21" s="86"/>
      <c r="O21" s="86"/>
      <c r="P21" s="86"/>
      <c r="Q21" s="86"/>
    </row>
    <row r="22" spans="1:17" ht="80.099999999999994" customHeight="1" x14ac:dyDescent="0.25">
      <c r="A22" s="302" t="s">
        <v>60</v>
      </c>
      <c r="B22" s="302"/>
      <c r="C22" s="314"/>
      <c r="D22" s="314"/>
      <c r="E22" s="314"/>
      <c r="F22" s="314"/>
      <c r="G22" s="80"/>
      <c r="H22" s="85"/>
      <c r="I22" s="85"/>
      <c r="J22" s="83"/>
      <c r="K22" s="83"/>
      <c r="L22" s="83"/>
      <c r="M22" s="83"/>
      <c r="N22" s="86"/>
      <c r="O22" s="86"/>
      <c r="P22" s="86"/>
      <c r="Q22" s="86"/>
    </row>
    <row r="23" spans="1:17" x14ac:dyDescent="0.25">
      <c r="A23" s="87"/>
      <c r="B23" s="87"/>
      <c r="C23" s="88"/>
      <c r="D23" s="88"/>
      <c r="E23" s="88"/>
      <c r="F23" s="88"/>
      <c r="G23" s="80"/>
      <c r="H23" s="85"/>
      <c r="I23" s="85"/>
      <c r="J23" s="83"/>
      <c r="K23" s="83"/>
      <c r="L23" s="83"/>
      <c r="M23" s="83"/>
      <c r="N23" s="86"/>
      <c r="O23" s="86"/>
      <c r="P23" s="86"/>
      <c r="Q23" s="86"/>
    </row>
    <row r="24" spans="1:17" ht="40.5" customHeight="1" x14ac:dyDescent="0.25">
      <c r="A24" s="208" t="s">
        <v>191</v>
      </c>
      <c r="B24" s="209"/>
      <c r="C24" s="313" t="s">
        <v>184</v>
      </c>
      <c r="D24" s="313"/>
      <c r="E24" s="313"/>
      <c r="F24" s="89" t="s">
        <v>185</v>
      </c>
      <c r="G24" s="80"/>
      <c r="H24" s="85"/>
      <c r="I24" s="85"/>
      <c r="J24" s="83"/>
      <c r="K24" s="83"/>
      <c r="L24" s="83"/>
      <c r="M24" s="83"/>
      <c r="N24" s="86"/>
      <c r="O24" s="86"/>
      <c r="P24" s="86"/>
      <c r="Q24" s="86"/>
    </row>
    <row r="25" spans="1:17" ht="12.75" customHeight="1" x14ac:dyDescent="0.25">
      <c r="A25" s="208"/>
      <c r="B25" s="209"/>
      <c r="C25" s="316" t="s">
        <v>364</v>
      </c>
      <c r="D25" s="316"/>
      <c r="E25" s="316"/>
      <c r="F25" s="65"/>
      <c r="G25" s="80"/>
      <c r="H25" s="85"/>
      <c r="I25" s="85"/>
      <c r="J25" s="90"/>
      <c r="K25" s="90"/>
      <c r="L25" s="90"/>
      <c r="M25" s="90"/>
      <c r="N25" s="86"/>
      <c r="O25" s="86"/>
      <c r="P25" s="86"/>
      <c r="Q25" s="86"/>
    </row>
    <row r="26" spans="1:17" ht="12.75" customHeight="1" x14ac:dyDescent="0.25">
      <c r="A26" s="208"/>
      <c r="B26" s="209"/>
      <c r="C26" s="316" t="s">
        <v>366</v>
      </c>
      <c r="D26" s="316"/>
      <c r="E26" s="316"/>
      <c r="F26" s="65"/>
      <c r="G26" s="80"/>
      <c r="H26" s="85"/>
      <c r="I26" s="85"/>
      <c r="J26" s="83"/>
      <c r="K26" s="83"/>
      <c r="L26" s="83"/>
      <c r="M26" s="83"/>
      <c r="N26" s="86"/>
      <c r="O26" s="86"/>
      <c r="P26" s="86"/>
      <c r="Q26" s="86"/>
    </row>
    <row r="27" spans="1:17" s="75" customFormat="1" x14ac:dyDescent="0.25">
      <c r="A27" s="208"/>
      <c r="B27" s="209"/>
      <c r="C27" s="316" t="s">
        <v>365</v>
      </c>
      <c r="D27" s="316"/>
      <c r="E27" s="316"/>
      <c r="F27" s="65"/>
      <c r="G27" s="80"/>
      <c r="H27" s="85"/>
      <c r="I27" s="85"/>
      <c r="J27" s="90"/>
      <c r="K27" s="90"/>
      <c r="L27" s="90"/>
      <c r="M27" s="90"/>
      <c r="N27" s="86"/>
      <c r="O27" s="86"/>
      <c r="P27" s="86"/>
      <c r="Q27" s="86"/>
    </row>
    <row r="28" spans="1:17" s="75" customFormat="1" x14ac:dyDescent="0.25">
      <c r="A28" s="208"/>
      <c r="B28" s="209"/>
      <c r="C28" s="314"/>
      <c r="D28" s="316"/>
      <c r="E28" s="316"/>
      <c r="F28" s="65"/>
      <c r="G28" s="80"/>
      <c r="H28" s="85"/>
      <c r="I28" s="85"/>
      <c r="J28" s="90"/>
      <c r="K28" s="90"/>
      <c r="L28" s="90"/>
      <c r="M28" s="90"/>
      <c r="N28" s="86"/>
      <c r="O28" s="86"/>
      <c r="P28" s="86"/>
      <c r="Q28" s="86"/>
    </row>
    <row r="29" spans="1:17" s="75" customFormat="1" x14ac:dyDescent="0.25">
      <c r="A29" s="208"/>
      <c r="B29" s="209"/>
      <c r="C29" s="314"/>
      <c r="D29" s="316"/>
      <c r="E29" s="316"/>
      <c r="F29" s="65"/>
      <c r="G29" s="80"/>
      <c r="H29" s="85"/>
      <c r="I29" s="85"/>
      <c r="J29" s="90"/>
      <c r="K29" s="90"/>
      <c r="L29" s="90"/>
      <c r="M29" s="90"/>
      <c r="N29" s="86"/>
      <c r="O29" s="86"/>
      <c r="P29" s="86"/>
      <c r="Q29" s="86"/>
    </row>
    <row r="30" spans="1:17" s="75" customFormat="1" x14ac:dyDescent="0.25">
      <c r="A30" s="208"/>
      <c r="B30" s="209"/>
      <c r="C30" s="314"/>
      <c r="D30" s="316"/>
      <c r="E30" s="316"/>
      <c r="F30" s="65"/>
      <c r="G30" s="80"/>
      <c r="H30" s="85"/>
      <c r="I30" s="85"/>
      <c r="J30" s="90"/>
      <c r="K30" s="90"/>
      <c r="L30" s="90"/>
      <c r="M30" s="90"/>
      <c r="N30" s="86"/>
      <c r="O30" s="86"/>
      <c r="P30" s="86"/>
      <c r="Q30" s="86"/>
    </row>
    <row r="31" spans="1:17" s="75" customFormat="1" x14ac:dyDescent="0.25">
      <c r="A31" s="80"/>
      <c r="B31" s="80"/>
      <c r="C31" s="80"/>
      <c r="D31" s="80"/>
      <c r="E31" s="80"/>
      <c r="F31" s="128"/>
      <c r="G31" s="80"/>
      <c r="H31" s="85"/>
      <c r="I31" s="85"/>
      <c r="J31" s="90"/>
      <c r="K31" s="90"/>
      <c r="L31" s="90"/>
      <c r="M31" s="90"/>
      <c r="N31" s="86"/>
      <c r="O31" s="86"/>
      <c r="P31" s="86"/>
      <c r="Q31" s="86"/>
    </row>
    <row r="32" spans="1:17" s="75" customFormat="1" ht="27.75" customHeight="1" x14ac:dyDescent="0.25">
      <c r="A32" s="208" t="s">
        <v>183</v>
      </c>
      <c r="B32" s="209"/>
      <c r="C32" s="313" t="s">
        <v>105</v>
      </c>
      <c r="D32" s="313"/>
      <c r="E32" s="313"/>
      <c r="F32" s="89" t="s">
        <v>61</v>
      </c>
      <c r="G32" s="80"/>
      <c r="H32" s="85"/>
      <c r="I32" s="85"/>
      <c r="J32" s="90"/>
      <c r="K32" s="90"/>
      <c r="L32" s="90"/>
      <c r="M32" s="90"/>
      <c r="N32" s="86"/>
      <c r="O32" s="86"/>
      <c r="P32" s="86"/>
      <c r="Q32" s="86"/>
    </row>
    <row r="33" spans="1:47" s="75" customFormat="1" x14ac:dyDescent="0.25">
      <c r="A33" s="208"/>
      <c r="B33" s="209"/>
      <c r="C33" s="316" t="s">
        <v>367</v>
      </c>
      <c r="D33" s="316"/>
      <c r="E33" s="316"/>
      <c r="F33" s="65"/>
      <c r="G33" s="80"/>
      <c r="H33" s="85"/>
      <c r="I33" s="85"/>
      <c r="J33" s="90"/>
      <c r="K33" s="90"/>
      <c r="L33" s="90"/>
      <c r="M33" s="90"/>
      <c r="N33" s="86"/>
      <c r="O33" s="86"/>
      <c r="P33" s="86"/>
      <c r="Q33" s="86"/>
    </row>
    <row r="34" spans="1:47" s="75" customFormat="1" x14ac:dyDescent="0.25">
      <c r="A34" s="208"/>
      <c r="B34" s="209"/>
      <c r="C34" s="316" t="s">
        <v>368</v>
      </c>
      <c r="D34" s="316"/>
      <c r="E34" s="316"/>
      <c r="F34" s="65"/>
      <c r="G34" s="80"/>
      <c r="H34" s="85"/>
      <c r="I34" s="85"/>
      <c r="J34" s="90"/>
      <c r="K34" s="90"/>
      <c r="L34" s="90"/>
      <c r="M34" s="90"/>
      <c r="N34" s="86"/>
      <c r="O34" s="86"/>
      <c r="P34" s="86"/>
      <c r="Q34" s="86"/>
    </row>
    <row r="35" spans="1:47" s="75" customFormat="1" x14ac:dyDescent="0.25">
      <c r="A35" s="208"/>
      <c r="B35" s="209"/>
      <c r="C35" s="347"/>
      <c r="D35" s="350"/>
      <c r="E35" s="351"/>
      <c r="F35" s="65"/>
      <c r="G35" s="80"/>
      <c r="H35" s="85"/>
      <c r="I35" s="85"/>
      <c r="J35" s="90"/>
      <c r="K35" s="90"/>
      <c r="L35" s="90"/>
      <c r="M35" s="90"/>
      <c r="N35" s="86"/>
      <c r="O35" s="86"/>
      <c r="P35" s="86"/>
      <c r="Q35" s="86"/>
    </row>
    <row r="36" spans="1:47" s="75" customFormat="1" x14ac:dyDescent="0.25">
      <c r="A36" s="208"/>
      <c r="B36" s="209"/>
      <c r="C36" s="347"/>
      <c r="D36" s="350"/>
      <c r="E36" s="351"/>
      <c r="F36" s="65"/>
      <c r="G36" s="80"/>
      <c r="H36" s="85"/>
      <c r="I36" s="85"/>
      <c r="J36" s="90"/>
      <c r="K36" s="90"/>
      <c r="L36" s="90"/>
      <c r="M36" s="90"/>
      <c r="N36" s="86"/>
      <c r="O36" s="86"/>
      <c r="P36" s="86"/>
      <c r="Q36" s="86"/>
    </row>
    <row r="37" spans="1:47" x14ac:dyDescent="0.25">
      <c r="B37" s="205"/>
      <c r="C37" s="205"/>
      <c r="D37" s="205"/>
      <c r="E37" s="205"/>
      <c r="F37" s="205"/>
    </row>
    <row r="38" spans="1:47" s="81" customFormat="1" ht="12.75" customHeight="1" x14ac:dyDescent="0.25">
      <c r="A38"/>
      <c r="B38" s="301"/>
      <c r="C38" s="301"/>
      <c r="D38" s="301"/>
      <c r="E38" s="301"/>
      <c r="F38" s="301"/>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row>
    <row r="39" spans="1:47" s="81" customFormat="1" ht="36.75" customHeight="1" x14ac:dyDescent="0.25">
      <c r="A39" s="302" t="s">
        <v>109</v>
      </c>
      <c r="B39" s="302"/>
      <c r="C39" s="307" t="s">
        <v>154</v>
      </c>
      <c r="D39" s="322"/>
      <c r="E39" s="317" t="s">
        <v>155</v>
      </c>
      <c r="F39" s="303" t="s">
        <v>128</v>
      </c>
      <c r="G39" s="304"/>
      <c r="H39" s="307" t="s">
        <v>63</v>
      </c>
      <c r="I39" s="308"/>
      <c r="J39"/>
      <c r="K39"/>
      <c r="L39"/>
      <c r="M39"/>
      <c r="N39"/>
      <c r="O39"/>
      <c r="P39"/>
      <c r="Q39"/>
      <c r="R39"/>
      <c r="S39"/>
      <c r="T39"/>
      <c r="U39"/>
      <c r="V39"/>
      <c r="W39"/>
      <c r="X39"/>
      <c r="Y39"/>
      <c r="Z39"/>
      <c r="AA39"/>
      <c r="AB39"/>
      <c r="AC39"/>
      <c r="AD39"/>
      <c r="AE39"/>
      <c r="AF39"/>
      <c r="AG39"/>
      <c r="AH39"/>
      <c r="AI39"/>
      <c r="AJ39"/>
      <c r="AK39"/>
      <c r="AL39"/>
      <c r="AM39"/>
    </row>
    <row r="40" spans="1:47" s="81" customFormat="1" ht="48.75" customHeight="1" x14ac:dyDescent="0.25">
      <c r="A40" s="309" t="s">
        <v>64</v>
      </c>
      <c r="B40" s="310"/>
      <c r="C40" s="95" t="s">
        <v>132</v>
      </c>
      <c r="D40" s="95" t="s">
        <v>65</v>
      </c>
      <c r="E40" s="318"/>
      <c r="F40" s="305"/>
      <c r="G40" s="306"/>
      <c r="H40" s="95" t="s">
        <v>146</v>
      </c>
      <c r="I40" s="95" t="s">
        <v>147</v>
      </c>
      <c r="J40"/>
      <c r="K40"/>
      <c r="L40"/>
      <c r="M40"/>
      <c r="N40"/>
      <c r="O40"/>
      <c r="P40"/>
      <c r="Q40"/>
      <c r="R40"/>
      <c r="S40"/>
      <c r="T40"/>
      <c r="U40"/>
      <c r="V40"/>
      <c r="W40"/>
      <c r="X40"/>
      <c r="Y40"/>
      <c r="Z40"/>
      <c r="AA40"/>
      <c r="AB40"/>
      <c r="AC40"/>
      <c r="AD40"/>
      <c r="AE40"/>
      <c r="AF40"/>
      <c r="AG40"/>
      <c r="AH40"/>
      <c r="AI40"/>
      <c r="AJ40"/>
      <c r="AK40"/>
      <c r="AL40"/>
      <c r="AM40"/>
    </row>
    <row r="41" spans="1:47" s="81" customFormat="1" ht="74.25" customHeight="1" x14ac:dyDescent="0.25">
      <c r="A41" s="288" t="s">
        <v>107</v>
      </c>
      <c r="B41" s="289"/>
      <c r="C41" s="96" t="s">
        <v>164</v>
      </c>
      <c r="D41" s="129" t="s">
        <v>135</v>
      </c>
      <c r="E41" s="358" t="s">
        <v>108</v>
      </c>
      <c r="F41" s="361" t="s">
        <v>110</v>
      </c>
      <c r="G41" s="362"/>
      <c r="H41" s="129" t="s">
        <v>145</v>
      </c>
      <c r="I41" s="129" t="s">
        <v>149</v>
      </c>
      <c r="J41"/>
      <c r="K41"/>
      <c r="L41"/>
      <c r="M41"/>
      <c r="N41"/>
      <c r="O41"/>
      <c r="P41"/>
      <c r="Q41"/>
      <c r="R41"/>
      <c r="S41"/>
      <c r="T41"/>
      <c r="U41"/>
      <c r="V41"/>
      <c r="W41"/>
      <c r="X41"/>
      <c r="Y41"/>
      <c r="Z41"/>
      <c r="AA41"/>
      <c r="AB41"/>
      <c r="AC41"/>
      <c r="AD41"/>
      <c r="AE41"/>
      <c r="AF41"/>
      <c r="AG41"/>
      <c r="AH41"/>
      <c r="AI41"/>
      <c r="AJ41"/>
      <c r="AK41"/>
      <c r="AL41"/>
      <c r="AM41"/>
    </row>
    <row r="42" spans="1:47" s="81" customFormat="1" x14ac:dyDescent="0.25">
      <c r="A42" s="290"/>
      <c r="B42" s="291"/>
      <c r="C42" s="98" t="s">
        <v>133</v>
      </c>
      <c r="D42" s="129" t="s">
        <v>136</v>
      </c>
      <c r="E42" s="359"/>
      <c r="F42" s="363"/>
      <c r="G42" s="364"/>
      <c r="H42" s="129" t="s">
        <v>148</v>
      </c>
      <c r="I42" s="129" t="s">
        <v>150</v>
      </c>
      <c r="J42"/>
      <c r="K42"/>
      <c r="L42"/>
      <c r="M42"/>
      <c r="N42"/>
      <c r="O42"/>
      <c r="P42"/>
      <c r="Q42"/>
      <c r="R42"/>
      <c r="S42"/>
      <c r="T42"/>
      <c r="U42"/>
      <c r="V42"/>
      <c r="W42"/>
      <c r="X42"/>
      <c r="Y42"/>
      <c r="Z42"/>
      <c r="AA42"/>
      <c r="AB42"/>
      <c r="AC42"/>
      <c r="AD42"/>
      <c r="AE42"/>
      <c r="AF42"/>
      <c r="AG42"/>
      <c r="AH42"/>
      <c r="AI42"/>
      <c r="AJ42"/>
      <c r="AK42"/>
      <c r="AL42"/>
      <c r="AM42"/>
    </row>
    <row r="43" spans="1:47" s="81" customFormat="1" x14ac:dyDescent="0.25">
      <c r="A43" s="290"/>
      <c r="B43" s="291"/>
      <c r="C43" s="98" t="s">
        <v>134</v>
      </c>
      <c r="D43" s="130" t="s">
        <v>137</v>
      </c>
      <c r="E43" s="360"/>
      <c r="F43" s="365"/>
      <c r="G43" s="366"/>
      <c r="H43" s="130" t="s">
        <v>145</v>
      </c>
      <c r="I43" s="130" t="s">
        <v>145</v>
      </c>
      <c r="J43"/>
      <c r="K43"/>
      <c r="L43"/>
      <c r="M43"/>
      <c r="N43"/>
      <c r="O43"/>
      <c r="P43"/>
      <c r="Q43"/>
      <c r="R43"/>
      <c r="S43"/>
      <c r="T43"/>
      <c r="U43"/>
      <c r="V43"/>
      <c r="W43"/>
      <c r="X43"/>
      <c r="Y43"/>
      <c r="Z43"/>
      <c r="AA43"/>
      <c r="AB43"/>
      <c r="AC43"/>
      <c r="AD43"/>
      <c r="AE43"/>
      <c r="AF43"/>
      <c r="AG43"/>
      <c r="AH43"/>
      <c r="AI43"/>
      <c r="AJ43"/>
      <c r="AK43"/>
      <c r="AL43"/>
      <c r="AM43"/>
    </row>
    <row r="44" spans="1:47" s="81" customFormat="1" ht="32.25" customHeight="1" x14ac:dyDescent="0.25">
      <c r="A44" s="100">
        <v>0.1</v>
      </c>
      <c r="B44" s="101" t="s">
        <v>66</v>
      </c>
      <c r="C44" s="12"/>
      <c r="D44" s="17"/>
      <c r="E44" s="298"/>
      <c r="F44" s="282"/>
      <c r="G44" s="283"/>
      <c r="H44" s="15"/>
      <c r="I44" s="15"/>
      <c r="J44"/>
      <c r="K44"/>
      <c r="L44"/>
      <c r="M44"/>
      <c r="N44"/>
      <c r="O44"/>
      <c r="P44"/>
      <c r="Q44"/>
      <c r="R44"/>
      <c r="S44"/>
      <c r="T44"/>
      <c r="U44"/>
      <c r="V44"/>
      <c r="W44"/>
      <c r="X44"/>
      <c r="Y44"/>
      <c r="Z44"/>
      <c r="AA44"/>
      <c r="AB44"/>
      <c r="AC44"/>
      <c r="AD44"/>
      <c r="AE44"/>
      <c r="AF44"/>
      <c r="AG44"/>
      <c r="AH44"/>
      <c r="AI44"/>
      <c r="AJ44"/>
      <c r="AK44"/>
      <c r="AL44"/>
      <c r="AM44"/>
    </row>
    <row r="45" spans="1:47" s="81" customFormat="1" ht="32.25" customHeight="1" x14ac:dyDescent="0.25">
      <c r="A45" s="102">
        <v>0.2</v>
      </c>
      <c r="B45" s="103" t="s">
        <v>67</v>
      </c>
      <c r="C45" s="12"/>
      <c r="D45" s="18"/>
      <c r="E45" s="299"/>
      <c r="F45" s="282"/>
      <c r="G45" s="283"/>
      <c r="H45" s="15"/>
      <c r="I45" s="15"/>
      <c r="J45"/>
      <c r="K45"/>
      <c r="L45"/>
      <c r="M45"/>
      <c r="N45"/>
      <c r="O45"/>
      <c r="P45"/>
      <c r="Q45"/>
      <c r="R45"/>
      <c r="S45"/>
      <c r="T45"/>
      <c r="U45"/>
      <c r="V45"/>
      <c r="W45"/>
      <c r="X45"/>
      <c r="Y45"/>
      <c r="Z45"/>
      <c r="AA45"/>
      <c r="AB45"/>
      <c r="AC45"/>
      <c r="AD45"/>
      <c r="AE45"/>
      <c r="AF45"/>
      <c r="AG45"/>
      <c r="AH45"/>
      <c r="AI45"/>
      <c r="AJ45"/>
      <c r="AK45"/>
      <c r="AL45"/>
      <c r="AM45"/>
    </row>
    <row r="46" spans="1:47" s="81" customFormat="1" ht="32.25" customHeight="1" x14ac:dyDescent="0.25">
      <c r="A46" s="102">
        <v>0.3</v>
      </c>
      <c r="B46" s="103" t="s">
        <v>68</v>
      </c>
      <c r="C46" s="12"/>
      <c r="D46" s="18"/>
      <c r="E46" s="299"/>
      <c r="F46" s="282"/>
      <c r="G46" s="283"/>
      <c r="H46" s="15"/>
      <c r="I46" s="15"/>
      <c r="J46"/>
      <c r="K46"/>
      <c r="L46"/>
      <c r="M46"/>
      <c r="N46"/>
      <c r="O46"/>
      <c r="P46"/>
      <c r="Q46"/>
      <c r="R46"/>
      <c r="S46"/>
      <c r="T46"/>
      <c r="U46"/>
      <c r="V46"/>
      <c r="W46"/>
      <c r="X46"/>
      <c r="Y46"/>
      <c r="Z46"/>
      <c r="AA46"/>
      <c r="AB46"/>
      <c r="AC46"/>
      <c r="AD46"/>
      <c r="AE46"/>
      <c r="AF46"/>
      <c r="AG46"/>
      <c r="AH46"/>
      <c r="AI46"/>
      <c r="AJ46"/>
      <c r="AK46"/>
      <c r="AL46"/>
      <c r="AM46"/>
    </row>
    <row r="47" spans="1:47" s="81" customFormat="1" ht="32.25" customHeight="1" x14ac:dyDescent="0.25">
      <c r="A47" s="102">
        <v>0.4</v>
      </c>
      <c r="B47" s="103" t="s">
        <v>69</v>
      </c>
      <c r="C47" s="12"/>
      <c r="D47" s="18"/>
      <c r="E47" s="300"/>
      <c r="F47" s="282"/>
      <c r="G47" s="283"/>
      <c r="H47" s="15"/>
      <c r="I47" s="15"/>
      <c r="J47"/>
      <c r="K47"/>
      <c r="L47"/>
      <c r="M47"/>
      <c r="N47"/>
      <c r="O47"/>
      <c r="P47"/>
      <c r="Q47"/>
      <c r="R47"/>
      <c r="S47"/>
      <c r="T47"/>
      <c r="U47"/>
      <c r="V47"/>
      <c r="W47"/>
      <c r="X47"/>
      <c r="Y47"/>
      <c r="Z47"/>
      <c r="AA47"/>
      <c r="AB47"/>
      <c r="AC47"/>
      <c r="AD47"/>
      <c r="AE47"/>
      <c r="AF47"/>
      <c r="AG47"/>
      <c r="AH47"/>
      <c r="AI47"/>
      <c r="AJ47"/>
      <c r="AK47"/>
      <c r="AL47"/>
      <c r="AM47"/>
    </row>
    <row r="48" spans="1:47" s="81" customFormat="1" ht="32.25" customHeight="1" x14ac:dyDescent="0.25">
      <c r="A48" s="102">
        <v>1</v>
      </c>
      <c r="B48" s="103" t="s">
        <v>70</v>
      </c>
      <c r="C48" s="12" t="s">
        <v>209</v>
      </c>
      <c r="D48" s="18">
        <v>141120</v>
      </c>
      <c r="E48" s="162" t="s">
        <v>288</v>
      </c>
      <c r="F48" s="352" t="s">
        <v>289</v>
      </c>
      <c r="G48" s="353"/>
      <c r="H48" s="15"/>
      <c r="I48" s="15">
        <f>+D48*90%</f>
        <v>127008</v>
      </c>
      <c r="J48"/>
      <c r="K48"/>
      <c r="L48"/>
      <c r="M48"/>
      <c r="N48"/>
      <c r="O48"/>
      <c r="P48"/>
      <c r="Q48"/>
      <c r="R48"/>
      <c r="S48"/>
      <c r="T48"/>
      <c r="U48"/>
      <c r="V48"/>
      <c r="W48"/>
      <c r="X48"/>
      <c r="Y48"/>
      <c r="Z48"/>
      <c r="AA48"/>
      <c r="AB48"/>
      <c r="AC48"/>
      <c r="AD48"/>
      <c r="AE48"/>
      <c r="AF48"/>
      <c r="AG48"/>
      <c r="AH48"/>
      <c r="AI48"/>
      <c r="AJ48"/>
      <c r="AK48"/>
      <c r="AL48"/>
      <c r="AM48"/>
    </row>
    <row r="49" spans="1:39" s="81" customFormat="1" ht="32.25" customHeight="1" x14ac:dyDescent="0.25">
      <c r="A49" s="102"/>
      <c r="B49" s="103"/>
      <c r="C49" s="12" t="s">
        <v>210</v>
      </c>
      <c r="D49" s="18">
        <v>29351.32</v>
      </c>
      <c r="E49" s="162" t="s">
        <v>288</v>
      </c>
      <c r="F49" s="352" t="s">
        <v>289</v>
      </c>
      <c r="G49" s="353"/>
      <c r="H49" s="15"/>
      <c r="I49" s="15">
        <f>+D49*90%</f>
        <v>26416.188000000002</v>
      </c>
      <c r="J49"/>
      <c r="K49"/>
      <c r="L49"/>
      <c r="M49"/>
      <c r="N49"/>
      <c r="O49"/>
      <c r="P49"/>
      <c r="Q49"/>
      <c r="R49"/>
      <c r="S49"/>
      <c r="T49"/>
      <c r="U49"/>
      <c r="V49"/>
      <c r="W49"/>
      <c r="X49"/>
      <c r="Y49"/>
      <c r="Z49"/>
      <c r="AA49"/>
      <c r="AB49"/>
      <c r="AC49"/>
      <c r="AD49"/>
      <c r="AE49"/>
      <c r="AF49"/>
      <c r="AG49"/>
      <c r="AH49"/>
      <c r="AI49"/>
      <c r="AJ49"/>
      <c r="AK49"/>
      <c r="AL49"/>
      <c r="AM49"/>
    </row>
    <row r="50" spans="1:39" s="81" customFormat="1" ht="32.25" customHeight="1" x14ac:dyDescent="0.25">
      <c r="A50" s="102"/>
      <c r="B50" s="103"/>
      <c r="C50" s="12" t="s">
        <v>211</v>
      </c>
      <c r="D50" s="18">
        <v>225757.35</v>
      </c>
      <c r="E50" s="162" t="s">
        <v>288</v>
      </c>
      <c r="F50" s="352" t="s">
        <v>289</v>
      </c>
      <c r="G50" s="353"/>
      <c r="H50" s="15"/>
      <c r="I50" s="15">
        <f>+D50*90%</f>
        <v>203181.61500000002</v>
      </c>
      <c r="J50"/>
      <c r="K50"/>
      <c r="L50"/>
      <c r="M50"/>
      <c r="N50"/>
      <c r="O50"/>
      <c r="P50"/>
      <c r="Q50"/>
      <c r="R50"/>
      <c r="S50"/>
      <c r="T50"/>
      <c r="U50"/>
      <c r="V50"/>
      <c r="W50"/>
      <c r="X50"/>
      <c r="Y50"/>
      <c r="Z50"/>
      <c r="AA50"/>
      <c r="AB50"/>
      <c r="AC50"/>
      <c r="AD50"/>
      <c r="AE50"/>
      <c r="AF50"/>
      <c r="AG50"/>
      <c r="AH50"/>
      <c r="AI50"/>
      <c r="AJ50"/>
      <c r="AK50"/>
      <c r="AL50"/>
      <c r="AM50"/>
    </row>
    <row r="51" spans="1:39" s="81" customFormat="1" ht="32.25" customHeight="1" x14ac:dyDescent="0.25">
      <c r="A51" s="102"/>
      <c r="B51" s="103"/>
      <c r="C51" s="12" t="s">
        <v>212</v>
      </c>
      <c r="D51" s="18">
        <v>5254.33</v>
      </c>
      <c r="E51" s="162" t="s">
        <v>288</v>
      </c>
      <c r="F51" s="163" t="s">
        <v>290</v>
      </c>
      <c r="G51" s="164"/>
      <c r="H51" s="15">
        <f>+D51*5%</f>
        <v>262.7165</v>
      </c>
      <c r="I51" s="15">
        <f>+D51*92%</f>
        <v>4833.9836000000005</v>
      </c>
      <c r="J51"/>
      <c r="K51"/>
      <c r="L51"/>
      <c r="M51"/>
      <c r="N51"/>
      <c r="O51"/>
      <c r="P51"/>
      <c r="Q51"/>
      <c r="R51"/>
      <c r="S51"/>
      <c r="T51"/>
      <c r="U51"/>
      <c r="V51"/>
      <c r="W51"/>
      <c r="X51"/>
      <c r="Y51"/>
      <c r="Z51"/>
      <c r="AA51"/>
      <c r="AB51"/>
      <c r="AC51"/>
      <c r="AD51"/>
      <c r="AE51"/>
      <c r="AF51"/>
      <c r="AG51"/>
      <c r="AH51"/>
      <c r="AI51"/>
      <c r="AJ51"/>
      <c r="AK51"/>
      <c r="AL51"/>
      <c r="AM51"/>
    </row>
    <row r="52" spans="1:39" s="81" customFormat="1" ht="32.25" customHeight="1" x14ac:dyDescent="0.25">
      <c r="A52" s="102"/>
      <c r="B52" s="103"/>
      <c r="C52" s="12" t="s">
        <v>213</v>
      </c>
      <c r="D52" s="18">
        <v>2928.08</v>
      </c>
      <c r="E52" s="162" t="s">
        <v>288</v>
      </c>
      <c r="F52" s="163" t="s">
        <v>291</v>
      </c>
      <c r="G52" s="164"/>
      <c r="H52" s="15"/>
      <c r="I52" s="15">
        <f>+D52*50%</f>
        <v>1464.04</v>
      </c>
      <c r="J52"/>
      <c r="K52"/>
      <c r="L52"/>
      <c r="M52"/>
      <c r="N52"/>
      <c r="O52"/>
      <c r="P52"/>
      <c r="Q52"/>
      <c r="R52"/>
      <c r="S52"/>
      <c r="T52"/>
      <c r="U52"/>
      <c r="V52"/>
      <c r="W52"/>
      <c r="X52"/>
      <c r="Y52"/>
      <c r="Z52"/>
      <c r="AA52"/>
      <c r="AB52"/>
      <c r="AC52"/>
      <c r="AD52"/>
      <c r="AE52"/>
      <c r="AF52"/>
      <c r="AG52"/>
      <c r="AH52"/>
      <c r="AI52"/>
      <c r="AJ52"/>
      <c r="AK52"/>
      <c r="AL52"/>
      <c r="AM52"/>
    </row>
    <row r="53" spans="1:39" s="81" customFormat="1" ht="32.25" customHeight="1" x14ac:dyDescent="0.25">
      <c r="A53" s="102"/>
      <c r="B53" s="103"/>
      <c r="C53" s="12" t="s">
        <v>214</v>
      </c>
      <c r="D53" s="18">
        <v>7615.94</v>
      </c>
      <c r="E53" s="162" t="s">
        <v>292</v>
      </c>
      <c r="F53" s="163" t="s">
        <v>293</v>
      </c>
      <c r="G53" s="164"/>
      <c r="H53" s="15"/>
      <c r="I53" s="15">
        <f>+D53*30%</f>
        <v>2284.7819999999997</v>
      </c>
      <c r="J53"/>
      <c r="K53"/>
      <c r="L53"/>
      <c r="M53"/>
      <c r="N53"/>
      <c r="O53"/>
      <c r="P53"/>
      <c r="Q53"/>
      <c r="R53"/>
      <c r="S53"/>
      <c r="T53"/>
      <c r="U53"/>
      <c r="V53"/>
      <c r="W53"/>
      <c r="X53"/>
      <c r="Y53"/>
      <c r="Z53"/>
      <c r="AA53"/>
      <c r="AB53"/>
      <c r="AC53"/>
      <c r="AD53"/>
      <c r="AE53"/>
      <c r="AF53"/>
      <c r="AG53"/>
      <c r="AH53"/>
      <c r="AI53"/>
      <c r="AJ53"/>
      <c r="AK53"/>
      <c r="AL53"/>
      <c r="AM53"/>
    </row>
    <row r="54" spans="1:39" s="81" customFormat="1" ht="32.25" customHeight="1" x14ac:dyDescent="0.25">
      <c r="A54" s="102"/>
      <c r="B54" s="103"/>
      <c r="C54" s="12" t="s">
        <v>215</v>
      </c>
      <c r="D54" s="18">
        <v>74.87</v>
      </c>
      <c r="E54" s="162" t="s">
        <v>288</v>
      </c>
      <c r="F54" s="163" t="s">
        <v>294</v>
      </c>
      <c r="G54" s="164"/>
      <c r="H54" s="15"/>
      <c r="I54" s="15">
        <f>+D54*40%</f>
        <v>29.948000000000004</v>
      </c>
      <c r="J54"/>
      <c r="K54"/>
      <c r="L54"/>
      <c r="M54"/>
      <c r="N54"/>
      <c r="O54"/>
      <c r="P54"/>
      <c r="Q54"/>
      <c r="R54"/>
      <c r="S54"/>
      <c r="T54"/>
      <c r="U54"/>
      <c r="V54"/>
      <c r="W54"/>
      <c r="X54"/>
      <c r="Y54"/>
      <c r="Z54"/>
      <c r="AA54"/>
      <c r="AB54"/>
      <c r="AC54"/>
      <c r="AD54"/>
      <c r="AE54"/>
      <c r="AF54"/>
      <c r="AG54"/>
      <c r="AH54"/>
      <c r="AI54"/>
      <c r="AJ54"/>
      <c r="AK54"/>
      <c r="AL54"/>
      <c r="AM54"/>
    </row>
    <row r="55" spans="1:39" s="81" customFormat="1" ht="32.25" customHeight="1" x14ac:dyDescent="0.25">
      <c r="A55" s="102"/>
      <c r="B55" s="103"/>
      <c r="C55" s="12" t="s">
        <v>216</v>
      </c>
      <c r="D55" s="18">
        <v>88252.47</v>
      </c>
      <c r="E55" s="162" t="s">
        <v>288</v>
      </c>
      <c r="F55" s="163" t="s">
        <v>295</v>
      </c>
      <c r="G55" s="164"/>
      <c r="H55" s="15">
        <f>+D55*5%</f>
        <v>4412.6235000000006</v>
      </c>
      <c r="I55" s="15">
        <f>+D55*10%</f>
        <v>8825.2470000000012</v>
      </c>
      <c r="J55"/>
      <c r="K55"/>
      <c r="L55"/>
      <c r="M55"/>
      <c r="N55"/>
      <c r="O55"/>
      <c r="P55"/>
      <c r="Q55"/>
      <c r="R55"/>
      <c r="S55"/>
      <c r="T55"/>
      <c r="U55"/>
      <c r="V55"/>
      <c r="W55"/>
      <c r="X55"/>
      <c r="Y55"/>
      <c r="Z55"/>
      <c r="AA55"/>
      <c r="AB55"/>
      <c r="AC55"/>
      <c r="AD55"/>
      <c r="AE55"/>
      <c r="AF55"/>
      <c r="AG55"/>
      <c r="AH55"/>
      <c r="AI55"/>
      <c r="AJ55"/>
      <c r="AK55"/>
      <c r="AL55"/>
      <c r="AM55"/>
    </row>
    <row r="56" spans="1:39" s="81" customFormat="1" ht="32.25" customHeight="1" x14ac:dyDescent="0.25">
      <c r="A56" s="102">
        <v>2.1</v>
      </c>
      <c r="B56" s="103" t="s">
        <v>71</v>
      </c>
      <c r="C56" s="12" t="s">
        <v>217</v>
      </c>
      <c r="D56" s="18">
        <v>7242550.0899999999</v>
      </c>
      <c r="E56" s="162" t="s">
        <v>288</v>
      </c>
      <c r="F56" s="352" t="s">
        <v>296</v>
      </c>
      <c r="G56" s="353"/>
      <c r="H56" s="15">
        <f>+D56*15%</f>
        <v>1086382.5134999999</v>
      </c>
      <c r="I56" s="15">
        <f>+D56*84%</f>
        <v>6083742.0756000001</v>
      </c>
      <c r="J56"/>
      <c r="K56"/>
      <c r="L56"/>
      <c r="M56"/>
      <c r="N56"/>
      <c r="O56"/>
      <c r="P56"/>
      <c r="Q56"/>
      <c r="R56"/>
      <c r="S56"/>
      <c r="T56"/>
      <c r="U56"/>
      <c r="V56"/>
      <c r="W56"/>
      <c r="X56"/>
      <c r="Y56"/>
      <c r="Z56"/>
      <c r="AA56"/>
      <c r="AB56"/>
      <c r="AC56"/>
      <c r="AD56"/>
      <c r="AE56"/>
      <c r="AF56"/>
      <c r="AG56"/>
      <c r="AH56"/>
      <c r="AI56"/>
      <c r="AJ56"/>
      <c r="AK56"/>
      <c r="AL56"/>
      <c r="AM56"/>
    </row>
    <row r="57" spans="1:39" s="81" customFormat="1" ht="32.25" customHeight="1" x14ac:dyDescent="0.25">
      <c r="A57" s="102"/>
      <c r="B57" s="103"/>
      <c r="C57" s="12" t="s">
        <v>218</v>
      </c>
      <c r="D57" s="18">
        <v>195896.5</v>
      </c>
      <c r="E57" s="162" t="s">
        <v>297</v>
      </c>
      <c r="F57" s="163" t="s">
        <v>298</v>
      </c>
      <c r="G57" s="164"/>
      <c r="H57" s="15"/>
      <c r="I57" s="15"/>
      <c r="J57"/>
      <c r="K57"/>
      <c r="L57"/>
      <c r="M57"/>
      <c r="N57"/>
      <c r="O57"/>
      <c r="P57"/>
      <c r="Q57"/>
      <c r="R57"/>
      <c r="S57"/>
      <c r="T57"/>
      <c r="U57"/>
      <c r="V57"/>
      <c r="W57"/>
      <c r="X57"/>
      <c r="Y57"/>
      <c r="Z57"/>
      <c r="AA57"/>
      <c r="AB57"/>
      <c r="AC57"/>
      <c r="AD57"/>
      <c r="AE57"/>
      <c r="AF57"/>
      <c r="AG57"/>
      <c r="AH57"/>
      <c r="AI57"/>
      <c r="AJ57"/>
      <c r="AK57"/>
      <c r="AL57"/>
      <c r="AM57"/>
    </row>
    <row r="58" spans="1:39" s="81" customFormat="1" ht="32.25" customHeight="1" x14ac:dyDescent="0.25">
      <c r="A58" s="102">
        <v>2.2000000000000002</v>
      </c>
      <c r="B58" s="103" t="s">
        <v>72</v>
      </c>
      <c r="C58" s="12" t="s">
        <v>219</v>
      </c>
      <c r="D58" s="18">
        <v>262570</v>
      </c>
      <c r="E58" s="162" t="s">
        <v>288</v>
      </c>
      <c r="F58" s="352" t="s">
        <v>289</v>
      </c>
      <c r="G58" s="353"/>
      <c r="H58" s="15"/>
      <c r="I58" s="15">
        <f>+D58*90%</f>
        <v>236313</v>
      </c>
      <c r="J58"/>
      <c r="K58"/>
      <c r="L58"/>
      <c r="M58"/>
      <c r="N58"/>
      <c r="O58"/>
      <c r="P58"/>
      <c r="Q58"/>
      <c r="R58"/>
      <c r="S58"/>
      <c r="T58"/>
      <c r="U58"/>
      <c r="V58"/>
      <c r="W58"/>
      <c r="X58"/>
      <c r="Y58"/>
      <c r="Z58"/>
      <c r="AA58"/>
      <c r="AB58"/>
      <c r="AC58"/>
      <c r="AD58"/>
      <c r="AE58"/>
      <c r="AF58"/>
      <c r="AG58"/>
      <c r="AH58"/>
      <c r="AI58"/>
      <c r="AJ58"/>
      <c r="AK58"/>
      <c r="AL58"/>
      <c r="AM58"/>
    </row>
    <row r="59" spans="1:39" s="81" customFormat="1" ht="32.25" customHeight="1" x14ac:dyDescent="0.25">
      <c r="A59" s="102"/>
      <c r="B59" s="103"/>
      <c r="C59" s="12" t="s">
        <v>211</v>
      </c>
      <c r="D59" s="18">
        <v>1298254.8799999999</v>
      </c>
      <c r="E59" s="162" t="s">
        <v>288</v>
      </c>
      <c r="F59" s="163" t="s">
        <v>289</v>
      </c>
      <c r="G59" s="164"/>
      <c r="H59" s="15"/>
      <c r="I59" s="15">
        <f>+D59*90%</f>
        <v>1168429.392</v>
      </c>
      <c r="J59"/>
      <c r="K59"/>
      <c r="L59"/>
      <c r="M59"/>
      <c r="N59"/>
      <c r="O59"/>
      <c r="P59"/>
      <c r="Q59"/>
      <c r="R59"/>
      <c r="S59"/>
      <c r="T59"/>
      <c r="U59"/>
      <c r="V59"/>
      <c r="W59"/>
      <c r="X59"/>
      <c r="Y59"/>
      <c r="Z59"/>
      <c r="AA59"/>
      <c r="AB59"/>
      <c r="AC59"/>
      <c r="AD59"/>
      <c r="AE59"/>
      <c r="AF59"/>
      <c r="AG59"/>
      <c r="AH59"/>
      <c r="AI59"/>
      <c r="AJ59"/>
      <c r="AK59"/>
      <c r="AL59"/>
      <c r="AM59"/>
    </row>
    <row r="60" spans="1:39" s="81" customFormat="1" ht="32.25" customHeight="1" x14ac:dyDescent="0.25">
      <c r="A60" s="102"/>
      <c r="B60" s="103"/>
      <c r="C60" s="12" t="s">
        <v>220</v>
      </c>
      <c r="D60" s="18">
        <v>4308248.5599999996</v>
      </c>
      <c r="E60" s="162" t="s">
        <v>288</v>
      </c>
      <c r="F60" s="163" t="s">
        <v>289</v>
      </c>
      <c r="G60" s="164"/>
      <c r="H60" s="15"/>
      <c r="I60" s="15">
        <f>+D60*90%</f>
        <v>3877423.7039999999</v>
      </c>
      <c r="J60"/>
      <c r="K60"/>
      <c r="L60"/>
      <c r="M60"/>
      <c r="N60"/>
      <c r="O60"/>
      <c r="P60"/>
      <c r="Q60"/>
      <c r="R60"/>
      <c r="S60"/>
      <c r="T60"/>
      <c r="U60"/>
      <c r="V60"/>
      <c r="W60"/>
      <c r="X60"/>
      <c r="Y60"/>
      <c r="Z60"/>
      <c r="AA60"/>
      <c r="AB60"/>
      <c r="AC60"/>
      <c r="AD60"/>
      <c r="AE60"/>
      <c r="AF60"/>
      <c r="AG60"/>
      <c r="AH60"/>
      <c r="AI60"/>
      <c r="AJ60"/>
      <c r="AK60"/>
      <c r="AL60"/>
      <c r="AM60"/>
    </row>
    <row r="61" spans="1:39" s="81" customFormat="1" ht="32.25" customHeight="1" x14ac:dyDescent="0.25">
      <c r="A61" s="102"/>
      <c r="B61" s="103"/>
      <c r="C61" s="12" t="s">
        <v>221</v>
      </c>
      <c r="D61" s="18">
        <v>321969.27</v>
      </c>
      <c r="E61" s="162" t="s">
        <v>288</v>
      </c>
      <c r="F61" s="163" t="s">
        <v>299</v>
      </c>
      <c r="G61" s="164"/>
      <c r="H61" s="15">
        <f>+D61*12%</f>
        <v>38636.312400000003</v>
      </c>
      <c r="I61" s="15">
        <f>+D61*95%</f>
        <v>305870.80650000001</v>
      </c>
      <c r="J61"/>
      <c r="K61"/>
      <c r="L61"/>
      <c r="M61"/>
      <c r="N61"/>
      <c r="O61"/>
      <c r="P61"/>
      <c r="Q61"/>
      <c r="R61"/>
      <c r="S61"/>
      <c r="T61"/>
      <c r="U61"/>
      <c r="V61"/>
      <c r="W61"/>
      <c r="X61"/>
      <c r="Y61"/>
      <c r="Z61"/>
      <c r="AA61"/>
      <c r="AB61"/>
      <c r="AC61"/>
      <c r="AD61"/>
      <c r="AE61"/>
      <c r="AF61"/>
      <c r="AG61"/>
      <c r="AH61"/>
      <c r="AI61"/>
      <c r="AJ61"/>
      <c r="AK61"/>
      <c r="AL61"/>
      <c r="AM61"/>
    </row>
    <row r="62" spans="1:39" s="81" customFormat="1" ht="32.25" customHeight="1" x14ac:dyDescent="0.25">
      <c r="A62" s="102"/>
      <c r="B62" s="103"/>
      <c r="C62" s="12" t="s">
        <v>212</v>
      </c>
      <c r="D62" s="18">
        <v>6754.5</v>
      </c>
      <c r="E62" s="162" t="s">
        <v>288</v>
      </c>
      <c r="F62" s="163" t="s">
        <v>290</v>
      </c>
      <c r="G62" s="164"/>
      <c r="H62" s="15">
        <f>+D62*5%</f>
        <v>337.72500000000002</v>
      </c>
      <c r="I62" s="15">
        <f>+D62*92%</f>
        <v>6214.14</v>
      </c>
      <c r="J62"/>
      <c r="K62"/>
      <c r="L62"/>
      <c r="M62"/>
      <c r="N62"/>
      <c r="O62"/>
      <c r="P62"/>
      <c r="Q62"/>
      <c r="R62"/>
      <c r="S62"/>
      <c r="T62"/>
      <c r="U62"/>
      <c r="V62"/>
      <c r="W62"/>
      <c r="X62"/>
      <c r="Y62"/>
      <c r="Z62"/>
      <c r="AA62"/>
      <c r="AB62"/>
      <c r="AC62"/>
      <c r="AD62"/>
      <c r="AE62"/>
      <c r="AF62"/>
      <c r="AG62"/>
      <c r="AH62"/>
      <c r="AI62"/>
      <c r="AJ62"/>
      <c r="AK62"/>
      <c r="AL62"/>
      <c r="AM62"/>
    </row>
    <row r="63" spans="1:39" s="81" customFormat="1" ht="32.25" customHeight="1" x14ac:dyDescent="0.25">
      <c r="A63" s="102"/>
      <c r="B63" s="103"/>
      <c r="C63" s="12" t="s">
        <v>222</v>
      </c>
      <c r="D63" s="18">
        <v>7398.57</v>
      </c>
      <c r="E63" s="162" t="s">
        <v>300</v>
      </c>
      <c r="F63" s="163" t="s">
        <v>296</v>
      </c>
      <c r="G63" s="164"/>
      <c r="H63" s="15">
        <f>+D63*15%</f>
        <v>1109.7855</v>
      </c>
      <c r="I63" s="15">
        <f>+D63*84%</f>
        <v>6214.7987999999996</v>
      </c>
      <c r="J63"/>
      <c r="K63"/>
      <c r="L63"/>
      <c r="M63"/>
      <c r="N63"/>
      <c r="O63"/>
      <c r="P63"/>
      <c r="Q63"/>
      <c r="R63"/>
      <c r="S63"/>
      <c r="T63"/>
      <c r="U63"/>
      <c r="V63"/>
      <c r="W63"/>
      <c r="X63"/>
      <c r="Y63"/>
      <c r="Z63"/>
      <c r="AA63"/>
      <c r="AB63"/>
      <c r="AC63"/>
      <c r="AD63"/>
      <c r="AE63"/>
      <c r="AF63"/>
      <c r="AG63"/>
      <c r="AH63"/>
      <c r="AI63"/>
      <c r="AJ63"/>
      <c r="AK63"/>
      <c r="AL63"/>
      <c r="AM63"/>
    </row>
    <row r="64" spans="1:39" s="81" customFormat="1" ht="32.25" customHeight="1" x14ac:dyDescent="0.25">
      <c r="A64" s="102"/>
      <c r="B64" s="103"/>
      <c r="C64" s="12" t="s">
        <v>223</v>
      </c>
      <c r="D64" s="18">
        <v>45760</v>
      </c>
      <c r="E64" s="162" t="s">
        <v>300</v>
      </c>
      <c r="F64" s="163" t="s">
        <v>296</v>
      </c>
      <c r="G64" s="152"/>
      <c r="H64" s="15">
        <f>+D64*15%</f>
        <v>6864</v>
      </c>
      <c r="I64" s="15">
        <f>+D64*84%</f>
        <v>38438.400000000001</v>
      </c>
      <c r="J64"/>
      <c r="K64"/>
      <c r="L64"/>
      <c r="M64"/>
      <c r="N64"/>
      <c r="O64"/>
      <c r="P64"/>
      <c r="Q64"/>
      <c r="R64"/>
      <c r="S64"/>
      <c r="T64"/>
      <c r="U64"/>
      <c r="V64"/>
      <c r="W64"/>
      <c r="X64"/>
      <c r="Y64"/>
      <c r="Z64"/>
      <c r="AA64"/>
      <c r="AB64"/>
      <c r="AC64"/>
      <c r="AD64"/>
      <c r="AE64"/>
      <c r="AF64"/>
      <c r="AG64"/>
      <c r="AH64"/>
      <c r="AI64"/>
      <c r="AJ64"/>
      <c r="AK64"/>
      <c r="AL64"/>
      <c r="AM64"/>
    </row>
    <row r="65" spans="1:39" s="81" customFormat="1" ht="32.25" customHeight="1" x14ac:dyDescent="0.25">
      <c r="A65" s="102"/>
      <c r="B65" s="103"/>
      <c r="C65" s="12" t="s">
        <v>224</v>
      </c>
      <c r="D65" s="18">
        <v>5251.4</v>
      </c>
      <c r="E65" s="162" t="s">
        <v>288</v>
      </c>
      <c r="F65" s="163" t="s">
        <v>301</v>
      </c>
      <c r="G65" s="164"/>
      <c r="H65" s="15">
        <f>+D65*10%</f>
        <v>525.14</v>
      </c>
      <c r="I65" s="15">
        <f>+D65*85%</f>
        <v>4463.6899999999996</v>
      </c>
      <c r="J65"/>
      <c r="K65"/>
      <c r="L65"/>
      <c r="M65"/>
      <c r="N65"/>
      <c r="O65"/>
      <c r="P65"/>
      <c r="Q65"/>
      <c r="R65"/>
      <c r="S65"/>
      <c r="T65"/>
      <c r="U65"/>
      <c r="V65"/>
      <c r="W65"/>
      <c r="X65"/>
      <c r="Y65"/>
      <c r="Z65"/>
      <c r="AA65"/>
      <c r="AB65"/>
      <c r="AC65"/>
      <c r="AD65"/>
      <c r="AE65"/>
      <c r="AF65"/>
      <c r="AG65"/>
      <c r="AH65"/>
      <c r="AI65"/>
      <c r="AJ65"/>
      <c r="AK65"/>
      <c r="AL65"/>
      <c r="AM65"/>
    </row>
    <row r="66" spans="1:39" s="81" customFormat="1" ht="32.25" customHeight="1" x14ac:dyDescent="0.25">
      <c r="A66" s="102"/>
      <c r="B66" s="103"/>
      <c r="C66" s="12" t="s">
        <v>216</v>
      </c>
      <c r="D66" s="18">
        <v>8002.8</v>
      </c>
      <c r="E66" s="162" t="s">
        <v>288</v>
      </c>
      <c r="F66" s="163" t="s">
        <v>295</v>
      </c>
      <c r="G66" s="164"/>
      <c r="H66" s="15">
        <f>+D66*5%</f>
        <v>400.14000000000004</v>
      </c>
      <c r="I66" s="15">
        <f>+D66*10%</f>
        <v>800.28000000000009</v>
      </c>
      <c r="J66"/>
      <c r="K66"/>
      <c r="L66"/>
      <c r="M66"/>
      <c r="N66"/>
      <c r="O66"/>
      <c r="P66"/>
      <c r="Q66"/>
      <c r="R66"/>
      <c r="S66"/>
      <c r="T66"/>
      <c r="U66"/>
      <c r="V66"/>
      <c r="W66"/>
      <c r="X66"/>
      <c r="Y66"/>
      <c r="Z66"/>
      <c r="AA66"/>
      <c r="AB66"/>
      <c r="AC66"/>
      <c r="AD66"/>
      <c r="AE66"/>
      <c r="AF66"/>
      <c r="AG66"/>
      <c r="AH66"/>
      <c r="AI66"/>
      <c r="AJ66"/>
      <c r="AK66"/>
      <c r="AL66"/>
      <c r="AM66"/>
    </row>
    <row r="67" spans="1:39" s="81" customFormat="1" ht="32.25" customHeight="1" x14ac:dyDescent="0.25">
      <c r="A67" s="102">
        <v>2.2999999999999998</v>
      </c>
      <c r="B67" s="103" t="s">
        <v>73</v>
      </c>
      <c r="C67" s="12" t="s">
        <v>225</v>
      </c>
      <c r="D67" s="18">
        <v>8420</v>
      </c>
      <c r="E67" s="162" t="s">
        <v>288</v>
      </c>
      <c r="F67" s="352" t="s">
        <v>302</v>
      </c>
      <c r="G67" s="353"/>
      <c r="H67" s="15"/>
      <c r="I67" s="15">
        <f>+D67*90%</f>
        <v>7578</v>
      </c>
      <c r="J67"/>
      <c r="K67"/>
      <c r="L67"/>
      <c r="M67"/>
      <c r="N67"/>
      <c r="O67"/>
      <c r="P67"/>
      <c r="Q67"/>
      <c r="R67"/>
      <c r="S67"/>
      <c r="T67"/>
      <c r="U67"/>
      <c r="V67"/>
      <c r="W67"/>
      <c r="X67"/>
      <c r="Y67"/>
      <c r="Z67"/>
      <c r="AA67"/>
      <c r="AB67"/>
      <c r="AC67"/>
      <c r="AD67"/>
      <c r="AE67"/>
      <c r="AF67"/>
      <c r="AG67"/>
      <c r="AH67"/>
      <c r="AI67"/>
      <c r="AJ67"/>
      <c r="AK67"/>
      <c r="AL67"/>
      <c r="AM67"/>
    </row>
    <row r="68" spans="1:39" s="81" customFormat="1" ht="32.25" customHeight="1" x14ac:dyDescent="0.25">
      <c r="A68" s="102"/>
      <c r="B68" s="103"/>
      <c r="C68" s="12" t="s">
        <v>226</v>
      </c>
      <c r="D68" s="18">
        <v>84200</v>
      </c>
      <c r="E68" s="162" t="s">
        <v>300</v>
      </c>
      <c r="F68" s="163" t="s">
        <v>303</v>
      </c>
      <c r="G68" s="164"/>
      <c r="H68" s="15"/>
      <c r="I68" s="15">
        <f>+D68*70%</f>
        <v>58939.999999999993</v>
      </c>
      <c r="J68"/>
      <c r="K68"/>
      <c r="L68"/>
      <c r="M68"/>
      <c r="N68"/>
      <c r="O68"/>
      <c r="P68"/>
      <c r="Q68"/>
      <c r="R68"/>
      <c r="S68"/>
      <c r="T68"/>
      <c r="U68"/>
      <c r="V68"/>
      <c r="W68"/>
      <c r="X68"/>
      <c r="Y68"/>
      <c r="Z68"/>
      <c r="AA68"/>
      <c r="AB68"/>
      <c r="AC68"/>
      <c r="AD68"/>
      <c r="AE68"/>
      <c r="AF68"/>
      <c r="AG68"/>
      <c r="AH68"/>
      <c r="AI68"/>
      <c r="AJ68"/>
      <c r="AK68"/>
      <c r="AL68"/>
      <c r="AM68"/>
    </row>
    <row r="69" spans="1:39" s="81" customFormat="1" ht="32.25" customHeight="1" x14ac:dyDescent="0.25">
      <c r="A69" s="102"/>
      <c r="B69" s="103"/>
      <c r="C69" s="12" t="s">
        <v>227</v>
      </c>
      <c r="D69" s="18">
        <v>52.625</v>
      </c>
      <c r="E69" s="162" t="s">
        <v>300</v>
      </c>
      <c r="F69" s="163" t="s">
        <v>304</v>
      </c>
      <c r="G69" s="164"/>
      <c r="H69" s="15">
        <f>+D69*20%</f>
        <v>10.525</v>
      </c>
      <c r="I69" s="15">
        <f>+D69*60%</f>
        <v>31.574999999999999</v>
      </c>
      <c r="J69"/>
      <c r="K69"/>
      <c r="L69"/>
      <c r="M69"/>
      <c r="N69"/>
      <c r="O69"/>
      <c r="P69"/>
      <c r="Q69"/>
      <c r="R69"/>
      <c r="S69"/>
      <c r="T69"/>
      <c r="U69"/>
      <c r="V69"/>
      <c r="W69"/>
      <c r="X69"/>
      <c r="Y69"/>
      <c r="Z69"/>
      <c r="AA69"/>
      <c r="AB69"/>
      <c r="AC69"/>
      <c r="AD69"/>
      <c r="AE69"/>
      <c r="AF69"/>
      <c r="AG69"/>
      <c r="AH69"/>
      <c r="AI69"/>
      <c r="AJ69"/>
      <c r="AK69"/>
      <c r="AL69"/>
      <c r="AM69"/>
    </row>
    <row r="70" spans="1:39" s="81" customFormat="1" ht="32.25" customHeight="1" x14ac:dyDescent="0.25">
      <c r="A70" s="102"/>
      <c r="B70" s="103"/>
      <c r="C70" s="12" t="s">
        <v>228</v>
      </c>
      <c r="D70" s="18">
        <v>987450.75</v>
      </c>
      <c r="E70" s="162" t="s">
        <v>297</v>
      </c>
      <c r="F70" s="163" t="s">
        <v>289</v>
      </c>
      <c r="G70" s="164"/>
      <c r="H70" s="15"/>
      <c r="I70" s="15">
        <f>+D70*90%</f>
        <v>888705.67500000005</v>
      </c>
      <c r="J70"/>
      <c r="K70"/>
      <c r="L70"/>
      <c r="M70"/>
      <c r="N70"/>
      <c r="O70"/>
      <c r="P70"/>
      <c r="Q70"/>
      <c r="R70"/>
      <c r="S70"/>
      <c r="T70"/>
      <c r="U70"/>
      <c r="V70"/>
      <c r="W70"/>
      <c r="X70"/>
      <c r="Y70"/>
      <c r="Z70"/>
      <c r="AA70"/>
      <c r="AB70"/>
      <c r="AC70"/>
      <c r="AD70"/>
      <c r="AE70"/>
      <c r="AF70"/>
      <c r="AG70"/>
      <c r="AH70"/>
      <c r="AI70"/>
      <c r="AJ70"/>
      <c r="AK70"/>
      <c r="AL70"/>
      <c r="AM70"/>
    </row>
    <row r="71" spans="1:39" s="81" customFormat="1" ht="32.25" customHeight="1" x14ac:dyDescent="0.25">
      <c r="A71" s="102"/>
      <c r="B71" s="103"/>
      <c r="C71" s="12" t="s">
        <v>229</v>
      </c>
      <c r="D71" s="18">
        <v>-1212.868117795</v>
      </c>
      <c r="E71" s="162" t="s">
        <v>297</v>
      </c>
      <c r="F71" s="163" t="s">
        <v>305</v>
      </c>
      <c r="G71" s="164"/>
      <c r="H71" s="15"/>
      <c r="I71" s="15"/>
      <c r="J71"/>
      <c r="K71"/>
      <c r="L71"/>
      <c r="M71"/>
      <c r="N71"/>
      <c r="O71"/>
      <c r="P71"/>
      <c r="Q71"/>
      <c r="R71"/>
      <c r="S71"/>
      <c r="T71"/>
      <c r="U71"/>
      <c r="V71"/>
      <c r="W71"/>
      <c r="X71"/>
      <c r="Y71"/>
      <c r="Z71"/>
      <c r="AA71"/>
      <c r="AB71"/>
      <c r="AC71"/>
      <c r="AD71"/>
      <c r="AE71"/>
      <c r="AF71"/>
      <c r="AG71"/>
      <c r="AH71"/>
      <c r="AI71"/>
      <c r="AJ71"/>
      <c r="AK71"/>
      <c r="AL71"/>
      <c r="AM71"/>
    </row>
    <row r="72" spans="1:39" s="81" customFormat="1" ht="32.25" customHeight="1" x14ac:dyDescent="0.25">
      <c r="A72" s="102"/>
      <c r="B72" s="103"/>
      <c r="C72" s="12" t="s">
        <v>230</v>
      </c>
      <c r="D72" s="18">
        <v>1694.5250000000001</v>
      </c>
      <c r="E72" s="162" t="s">
        <v>288</v>
      </c>
      <c r="F72" s="163" t="s">
        <v>306</v>
      </c>
      <c r="G72" s="164"/>
      <c r="H72" s="15"/>
      <c r="I72" s="15"/>
      <c r="J72"/>
      <c r="K72"/>
      <c r="L72"/>
      <c r="M72"/>
      <c r="N72"/>
      <c r="O72"/>
      <c r="P72"/>
      <c r="Q72"/>
      <c r="R72"/>
      <c r="S72"/>
      <c r="T72"/>
      <c r="U72"/>
      <c r="V72"/>
      <c r="W72"/>
      <c r="X72"/>
      <c r="Y72"/>
      <c r="Z72"/>
      <c r="AA72"/>
      <c r="AB72"/>
      <c r="AC72"/>
      <c r="AD72"/>
      <c r="AE72"/>
      <c r="AF72"/>
      <c r="AG72"/>
      <c r="AH72"/>
      <c r="AI72"/>
      <c r="AJ72"/>
      <c r="AK72"/>
      <c r="AL72"/>
      <c r="AM72"/>
    </row>
    <row r="73" spans="1:39" s="81" customFormat="1" ht="32.25" customHeight="1" x14ac:dyDescent="0.25">
      <c r="A73" s="102"/>
      <c r="B73" s="103"/>
      <c r="C73" s="12" t="s">
        <v>213</v>
      </c>
      <c r="D73" s="18">
        <v>2189.1999999999998</v>
      </c>
      <c r="E73" s="162" t="s">
        <v>300</v>
      </c>
      <c r="F73" s="163" t="s">
        <v>291</v>
      </c>
      <c r="G73" s="164"/>
      <c r="H73" s="15"/>
      <c r="I73" s="15">
        <f>+D73*50%</f>
        <v>1094.5999999999999</v>
      </c>
      <c r="J73"/>
      <c r="K73"/>
      <c r="L73"/>
      <c r="M73"/>
      <c r="N73"/>
      <c r="O73"/>
      <c r="P73"/>
      <c r="Q73"/>
      <c r="R73"/>
      <c r="S73"/>
      <c r="T73"/>
      <c r="U73"/>
      <c r="V73"/>
      <c r="W73"/>
      <c r="X73"/>
      <c r="Y73"/>
      <c r="Z73"/>
      <c r="AA73"/>
      <c r="AB73"/>
      <c r="AC73"/>
      <c r="AD73"/>
      <c r="AE73"/>
      <c r="AF73"/>
      <c r="AG73"/>
      <c r="AH73"/>
      <c r="AI73"/>
      <c r="AJ73"/>
      <c r="AK73"/>
      <c r="AL73"/>
      <c r="AM73"/>
    </row>
    <row r="74" spans="1:39" s="81" customFormat="1" ht="32.25" customHeight="1" x14ac:dyDescent="0.25">
      <c r="A74" s="102"/>
      <c r="B74" s="103"/>
      <c r="C74" s="12" t="s">
        <v>231</v>
      </c>
      <c r="D74" s="18">
        <v>1122.1199999999999</v>
      </c>
      <c r="E74" s="162" t="s">
        <v>307</v>
      </c>
      <c r="F74" s="163" t="s">
        <v>293</v>
      </c>
      <c r="G74" s="164"/>
      <c r="H74" s="15"/>
      <c r="I74" s="15">
        <f>+D74*30%</f>
        <v>336.63599999999997</v>
      </c>
      <c r="J74"/>
      <c r="K74"/>
      <c r="L74"/>
      <c r="M74"/>
      <c r="N74"/>
      <c r="O74"/>
      <c r="P74"/>
      <c r="Q74"/>
      <c r="R74"/>
      <c r="S74"/>
      <c r="T74"/>
      <c r="U74"/>
      <c r="V74"/>
      <c r="W74"/>
      <c r="X74"/>
      <c r="Y74"/>
      <c r="Z74"/>
      <c r="AA74"/>
      <c r="AB74"/>
      <c r="AC74"/>
      <c r="AD74"/>
      <c r="AE74"/>
      <c r="AF74"/>
      <c r="AG74"/>
      <c r="AH74"/>
      <c r="AI74"/>
      <c r="AJ74"/>
      <c r="AK74"/>
      <c r="AL74"/>
      <c r="AM74"/>
    </row>
    <row r="75" spans="1:39" s="81" customFormat="1" ht="32.25" customHeight="1" x14ac:dyDescent="0.25">
      <c r="A75" s="102"/>
      <c r="B75" s="103"/>
      <c r="C75" s="12" t="s">
        <v>215</v>
      </c>
      <c r="D75" s="18">
        <v>4546.8</v>
      </c>
      <c r="E75" s="162" t="s">
        <v>300</v>
      </c>
      <c r="F75" s="163" t="s">
        <v>294</v>
      </c>
      <c r="G75" s="164"/>
      <c r="H75" s="15"/>
      <c r="I75" s="15">
        <f>+D75*40%</f>
        <v>1818.7200000000003</v>
      </c>
      <c r="J75"/>
      <c r="K75"/>
      <c r="L75"/>
      <c r="M75"/>
      <c r="N75"/>
      <c r="O75"/>
      <c r="P75"/>
      <c r="Q75"/>
      <c r="R75"/>
      <c r="S75"/>
      <c r="T75"/>
      <c r="U75"/>
      <c r="V75"/>
      <c r="W75"/>
      <c r="X75"/>
      <c r="Y75"/>
      <c r="Z75"/>
      <c r="AA75"/>
      <c r="AB75"/>
      <c r="AC75"/>
      <c r="AD75"/>
      <c r="AE75"/>
      <c r="AF75"/>
      <c r="AG75"/>
      <c r="AH75"/>
      <c r="AI75"/>
      <c r="AJ75"/>
      <c r="AK75"/>
      <c r="AL75"/>
      <c r="AM75"/>
    </row>
    <row r="76" spans="1:39" s="81" customFormat="1" ht="32.25" customHeight="1" x14ac:dyDescent="0.25">
      <c r="A76" s="102">
        <v>2.4</v>
      </c>
      <c r="B76" s="103" t="s">
        <v>74</v>
      </c>
      <c r="C76" s="12" t="s">
        <v>210</v>
      </c>
      <c r="D76" s="18">
        <v>8614.2000000000007</v>
      </c>
      <c r="E76" s="162" t="s">
        <v>288</v>
      </c>
      <c r="F76" s="352" t="s">
        <v>289</v>
      </c>
      <c r="G76" s="353"/>
      <c r="H76" s="15"/>
      <c r="I76" s="15">
        <f>+D76*90%</f>
        <v>7752.7800000000007</v>
      </c>
      <c r="J76"/>
      <c r="K76"/>
      <c r="L76"/>
      <c r="M76"/>
      <c r="N76"/>
      <c r="O76"/>
      <c r="P76"/>
      <c r="Q76"/>
      <c r="R76"/>
      <c r="S76"/>
      <c r="T76"/>
      <c r="U76"/>
      <c r="V76"/>
      <c r="W76"/>
      <c r="X76"/>
      <c r="Y76"/>
      <c r="Z76"/>
      <c r="AA76"/>
      <c r="AB76"/>
      <c r="AC76"/>
      <c r="AD76"/>
      <c r="AE76"/>
      <c r="AF76"/>
      <c r="AG76"/>
      <c r="AH76"/>
      <c r="AI76"/>
      <c r="AJ76"/>
      <c r="AK76"/>
      <c r="AL76"/>
      <c r="AM76"/>
    </row>
    <row r="77" spans="1:39" s="81" customFormat="1" ht="32.25" customHeight="1" x14ac:dyDescent="0.25">
      <c r="A77" s="102"/>
      <c r="B77" s="103"/>
      <c r="C77" s="12" t="s">
        <v>212</v>
      </c>
      <c r="D77" s="18">
        <v>592.5</v>
      </c>
      <c r="E77" s="162" t="s">
        <v>288</v>
      </c>
      <c r="F77" s="163" t="s">
        <v>290</v>
      </c>
      <c r="G77" s="164"/>
      <c r="H77" s="15">
        <f>+D77*5%</f>
        <v>29.625</v>
      </c>
      <c r="I77" s="15">
        <f>+D77*92%</f>
        <v>545.1</v>
      </c>
      <c r="J77"/>
      <c r="K77"/>
      <c r="L77"/>
      <c r="M77"/>
      <c r="N77"/>
      <c r="O77"/>
      <c r="P77"/>
      <c r="Q77"/>
      <c r="R77"/>
      <c r="S77"/>
      <c r="T77"/>
      <c r="U77"/>
      <c r="V77"/>
      <c r="W77"/>
      <c r="X77"/>
      <c r="Y77"/>
      <c r="Z77"/>
      <c r="AA77"/>
      <c r="AB77"/>
      <c r="AC77"/>
      <c r="AD77"/>
      <c r="AE77"/>
      <c r="AF77"/>
      <c r="AG77"/>
      <c r="AH77"/>
      <c r="AI77"/>
      <c r="AJ77"/>
      <c r="AK77"/>
      <c r="AL77"/>
      <c r="AM77"/>
    </row>
    <row r="78" spans="1:39" s="81" customFormat="1" ht="32.25" customHeight="1" x14ac:dyDescent="0.25">
      <c r="A78" s="102"/>
      <c r="B78" s="103"/>
      <c r="C78" s="12" t="s">
        <v>216</v>
      </c>
      <c r="D78" s="18">
        <v>175.5</v>
      </c>
      <c r="E78" s="162" t="s">
        <v>288</v>
      </c>
      <c r="F78" s="163" t="s">
        <v>295</v>
      </c>
      <c r="G78" s="164"/>
      <c r="H78" s="15">
        <f>+D78*5%</f>
        <v>8.7750000000000004</v>
      </c>
      <c r="I78" s="15">
        <f>+D78*10%</f>
        <v>17.55</v>
      </c>
      <c r="J78"/>
      <c r="K78"/>
      <c r="L78"/>
      <c r="M78"/>
      <c r="N78"/>
      <c r="O78"/>
      <c r="P78"/>
      <c r="Q78"/>
      <c r="R78"/>
      <c r="S78"/>
      <c r="T78"/>
      <c r="U78"/>
      <c r="V78"/>
      <c r="W78"/>
      <c r="X78"/>
      <c r="Y78"/>
      <c r="Z78"/>
      <c r="AA78"/>
      <c r="AB78"/>
      <c r="AC78"/>
      <c r="AD78"/>
      <c r="AE78"/>
      <c r="AF78"/>
      <c r="AG78"/>
      <c r="AH78"/>
      <c r="AI78"/>
      <c r="AJ78"/>
      <c r="AK78"/>
      <c r="AL78"/>
      <c r="AM78"/>
    </row>
    <row r="79" spans="1:39" s="81" customFormat="1" ht="32.25" customHeight="1" x14ac:dyDescent="0.25">
      <c r="A79" s="102">
        <v>2.5</v>
      </c>
      <c r="B79" s="103" t="s">
        <v>75</v>
      </c>
      <c r="C79" s="12" t="s">
        <v>232</v>
      </c>
      <c r="D79" s="18">
        <v>493511.7</v>
      </c>
      <c r="E79" s="162" t="s">
        <v>288</v>
      </c>
      <c r="F79" s="352" t="s">
        <v>289</v>
      </c>
      <c r="G79" s="353"/>
      <c r="H79" s="15"/>
      <c r="I79" s="15">
        <f>+D79*90%</f>
        <v>444160.53</v>
      </c>
      <c r="J79"/>
      <c r="K79"/>
      <c r="L79"/>
      <c r="M79"/>
      <c r="N79"/>
      <c r="O79"/>
      <c r="P79"/>
      <c r="Q79"/>
      <c r="R79"/>
      <c r="S79"/>
      <c r="T79"/>
      <c r="U79"/>
      <c r="V79"/>
      <c r="W79"/>
      <c r="X79"/>
      <c r="Y79"/>
      <c r="Z79"/>
      <c r="AA79"/>
      <c r="AB79"/>
      <c r="AC79"/>
      <c r="AD79"/>
      <c r="AE79"/>
      <c r="AF79"/>
      <c r="AG79"/>
      <c r="AH79"/>
      <c r="AI79"/>
      <c r="AJ79"/>
      <c r="AK79"/>
      <c r="AL79"/>
      <c r="AM79"/>
    </row>
    <row r="80" spans="1:39" s="81" customFormat="1" ht="32.25" customHeight="1" x14ac:dyDescent="0.25">
      <c r="A80" s="102"/>
      <c r="B80" s="103"/>
      <c r="C80" s="12" t="s">
        <v>226</v>
      </c>
      <c r="D80" s="18">
        <v>21400</v>
      </c>
      <c r="E80" s="162" t="s">
        <v>300</v>
      </c>
      <c r="F80" s="163" t="s">
        <v>303</v>
      </c>
      <c r="G80" s="164"/>
      <c r="H80" s="15">
        <f>+D80*70%</f>
        <v>14979.999999999998</v>
      </c>
      <c r="I80" s="15"/>
      <c r="J80"/>
      <c r="K80"/>
      <c r="L80"/>
      <c r="M80"/>
      <c r="N80"/>
      <c r="O80"/>
      <c r="P80"/>
      <c r="Q80"/>
      <c r="R80"/>
      <c r="S80"/>
      <c r="T80"/>
      <c r="U80"/>
      <c r="V80"/>
      <c r="W80"/>
      <c r="X80"/>
      <c r="Y80"/>
      <c r="Z80"/>
      <c r="AA80"/>
      <c r="AB80"/>
      <c r="AC80"/>
      <c r="AD80"/>
      <c r="AE80"/>
      <c r="AF80"/>
      <c r="AG80"/>
      <c r="AH80"/>
      <c r="AI80"/>
      <c r="AJ80"/>
      <c r="AK80"/>
      <c r="AL80"/>
      <c r="AM80"/>
    </row>
    <row r="81" spans="1:39" s="81" customFormat="1" ht="32.25" customHeight="1" x14ac:dyDescent="0.25">
      <c r="A81" s="102"/>
      <c r="B81" s="103"/>
      <c r="C81" s="12" t="s">
        <v>227</v>
      </c>
      <c r="D81" s="18">
        <v>13.375</v>
      </c>
      <c r="E81" s="162" t="s">
        <v>300</v>
      </c>
      <c r="F81" s="163" t="s">
        <v>304</v>
      </c>
      <c r="G81" s="164"/>
      <c r="H81" s="15">
        <f>+D81*20%</f>
        <v>2.6750000000000003</v>
      </c>
      <c r="I81" s="15">
        <f>+D81*60%</f>
        <v>8.0250000000000004</v>
      </c>
      <c r="J81"/>
      <c r="K81"/>
      <c r="L81"/>
      <c r="M81"/>
      <c r="N81"/>
      <c r="O81"/>
      <c r="P81"/>
      <c r="Q81"/>
      <c r="R81"/>
      <c r="S81"/>
      <c r="T81"/>
      <c r="U81"/>
      <c r="V81"/>
      <c r="W81"/>
      <c r="X81"/>
      <c r="Y81"/>
      <c r="Z81"/>
      <c r="AA81"/>
      <c r="AB81"/>
      <c r="AC81"/>
      <c r="AD81"/>
      <c r="AE81"/>
      <c r="AF81"/>
      <c r="AG81"/>
      <c r="AH81"/>
      <c r="AI81"/>
      <c r="AJ81"/>
      <c r="AK81"/>
      <c r="AL81"/>
      <c r="AM81"/>
    </row>
    <row r="82" spans="1:39" s="81" customFormat="1" ht="32.25" customHeight="1" x14ac:dyDescent="0.25">
      <c r="A82" s="102"/>
      <c r="B82" s="103"/>
      <c r="C82" s="12" t="s">
        <v>219</v>
      </c>
      <c r="D82" s="18">
        <v>102925.46</v>
      </c>
      <c r="E82" s="162" t="s">
        <v>288</v>
      </c>
      <c r="F82" s="163" t="s">
        <v>289</v>
      </c>
      <c r="G82" s="164"/>
      <c r="H82" s="15"/>
      <c r="I82" s="15">
        <f>+D82*90%</f>
        <v>92632.914000000004</v>
      </c>
      <c r="J82"/>
      <c r="K82"/>
      <c r="L82"/>
      <c r="M82"/>
      <c r="N82"/>
      <c r="O82"/>
      <c r="P82"/>
      <c r="Q82"/>
      <c r="R82"/>
      <c r="S82"/>
      <c r="T82"/>
      <c r="U82"/>
      <c r="V82"/>
      <c r="W82"/>
      <c r="X82"/>
      <c r="Y82"/>
      <c r="Z82"/>
      <c r="AA82"/>
      <c r="AB82"/>
      <c r="AC82"/>
      <c r="AD82"/>
      <c r="AE82"/>
      <c r="AF82"/>
      <c r="AG82"/>
      <c r="AH82"/>
      <c r="AI82"/>
      <c r="AJ82"/>
      <c r="AK82"/>
      <c r="AL82"/>
      <c r="AM82"/>
    </row>
    <row r="83" spans="1:39" s="81" customFormat="1" ht="32.25" customHeight="1" x14ac:dyDescent="0.25">
      <c r="A83" s="102"/>
      <c r="B83" s="103"/>
      <c r="C83" s="12" t="s">
        <v>233</v>
      </c>
      <c r="D83" s="18">
        <v>217054.4</v>
      </c>
      <c r="E83" s="162" t="s">
        <v>288</v>
      </c>
      <c r="F83" s="163" t="s">
        <v>289</v>
      </c>
      <c r="G83" s="164"/>
      <c r="H83" s="15"/>
      <c r="I83" s="15">
        <f>+D83*90%</f>
        <v>195348.96</v>
      </c>
      <c r="J83"/>
      <c r="K83"/>
      <c r="L83"/>
      <c r="M83"/>
      <c r="N83"/>
      <c r="O83"/>
      <c r="P83"/>
      <c r="Q83"/>
      <c r="R83"/>
      <c r="S83"/>
      <c r="T83"/>
      <c r="U83"/>
      <c r="V83"/>
      <c r="W83"/>
      <c r="X83"/>
      <c r="Y83"/>
      <c r="Z83"/>
      <c r="AA83"/>
      <c r="AB83"/>
      <c r="AC83"/>
      <c r="AD83"/>
      <c r="AE83"/>
      <c r="AF83"/>
      <c r="AG83"/>
      <c r="AH83"/>
      <c r="AI83"/>
      <c r="AJ83"/>
      <c r="AK83"/>
      <c r="AL83"/>
      <c r="AM83"/>
    </row>
    <row r="84" spans="1:39" s="81" customFormat="1" ht="32.25" customHeight="1" x14ac:dyDescent="0.25">
      <c r="A84" s="102"/>
      <c r="B84" s="103"/>
      <c r="C84" s="12" t="s">
        <v>234</v>
      </c>
      <c r="D84" s="18">
        <v>14137.47</v>
      </c>
      <c r="E84" s="162" t="s">
        <v>308</v>
      </c>
      <c r="F84" s="163" t="s">
        <v>309</v>
      </c>
      <c r="G84" s="164"/>
      <c r="H84" s="15">
        <f>+D84*7%</f>
        <v>989.62290000000007</v>
      </c>
      <c r="I84" s="15">
        <f>+D84*92%</f>
        <v>13006.472400000001</v>
      </c>
      <c r="J84"/>
      <c r="K84"/>
      <c r="L84"/>
      <c r="M84"/>
      <c r="N84"/>
      <c r="O84"/>
      <c r="P84"/>
      <c r="Q84"/>
      <c r="R84"/>
      <c r="S84"/>
      <c r="T84"/>
      <c r="U84"/>
      <c r="V84"/>
      <c r="W84"/>
      <c r="X84"/>
      <c r="Y84"/>
      <c r="Z84"/>
      <c r="AA84"/>
      <c r="AB84"/>
      <c r="AC84"/>
      <c r="AD84"/>
      <c r="AE84"/>
      <c r="AF84"/>
      <c r="AG84"/>
      <c r="AH84"/>
      <c r="AI84"/>
      <c r="AJ84"/>
      <c r="AK84"/>
      <c r="AL84"/>
      <c r="AM84"/>
    </row>
    <row r="85" spans="1:39" s="81" customFormat="1" ht="32.25" customHeight="1" x14ac:dyDescent="0.25">
      <c r="A85" s="102"/>
      <c r="B85" s="103"/>
      <c r="C85" s="12" t="s">
        <v>222</v>
      </c>
      <c r="D85" s="18">
        <v>18191.54</v>
      </c>
      <c r="E85" s="162" t="s">
        <v>288</v>
      </c>
      <c r="F85" s="163" t="s">
        <v>296</v>
      </c>
      <c r="G85" s="164"/>
      <c r="H85" s="15">
        <f>+D85*15%</f>
        <v>2728.7310000000002</v>
      </c>
      <c r="I85" s="15">
        <f>+D85*84%</f>
        <v>15280.893599999999</v>
      </c>
      <c r="J85"/>
      <c r="K85"/>
      <c r="L85"/>
      <c r="M85"/>
      <c r="N85"/>
      <c r="O85"/>
      <c r="P85"/>
      <c r="Q85"/>
      <c r="R85"/>
      <c r="S85"/>
      <c r="T85"/>
      <c r="U85"/>
      <c r="V85"/>
      <c r="W85"/>
      <c r="X85"/>
      <c r="Y85"/>
      <c r="Z85"/>
      <c r="AA85"/>
      <c r="AB85"/>
      <c r="AC85"/>
      <c r="AD85"/>
      <c r="AE85"/>
      <c r="AF85"/>
      <c r="AG85"/>
      <c r="AH85"/>
      <c r="AI85"/>
      <c r="AJ85"/>
      <c r="AK85"/>
      <c r="AL85"/>
      <c r="AM85"/>
    </row>
    <row r="86" spans="1:39" s="81" customFormat="1" ht="32.25" customHeight="1" x14ac:dyDescent="0.25">
      <c r="A86" s="102"/>
      <c r="B86" s="103"/>
      <c r="C86" s="12" t="s">
        <v>235</v>
      </c>
      <c r="D86" s="18">
        <v>152</v>
      </c>
      <c r="E86" s="162"/>
      <c r="F86" s="163"/>
      <c r="G86" s="164"/>
      <c r="H86" s="15"/>
      <c r="I86" s="15"/>
      <c r="J86"/>
      <c r="K86"/>
      <c r="L86"/>
      <c r="M86"/>
      <c r="N86"/>
      <c r="O86"/>
      <c r="P86"/>
      <c r="Q86"/>
      <c r="R86"/>
      <c r="S86"/>
      <c r="T86"/>
      <c r="U86"/>
      <c r="V86"/>
      <c r="W86"/>
      <c r="X86"/>
      <c r="Y86"/>
      <c r="Z86"/>
      <c r="AA86"/>
      <c r="AB86"/>
      <c r="AC86"/>
      <c r="AD86"/>
      <c r="AE86"/>
      <c r="AF86"/>
      <c r="AG86"/>
      <c r="AH86"/>
      <c r="AI86"/>
      <c r="AJ86"/>
      <c r="AK86"/>
      <c r="AL86"/>
      <c r="AM86"/>
    </row>
    <row r="87" spans="1:39" s="81" customFormat="1" ht="32.25" customHeight="1" x14ac:dyDescent="0.25">
      <c r="A87" s="102"/>
      <c r="B87" s="103"/>
      <c r="C87" s="12" t="s">
        <v>236</v>
      </c>
      <c r="D87" s="18">
        <v>4978.3999999999996</v>
      </c>
      <c r="E87" s="162"/>
      <c r="F87" s="163"/>
      <c r="G87" s="164"/>
      <c r="H87" s="15"/>
      <c r="I87" s="15"/>
      <c r="J87"/>
      <c r="K87"/>
      <c r="L87"/>
      <c r="M87"/>
      <c r="N87"/>
      <c r="O87"/>
      <c r="P87"/>
      <c r="Q87"/>
      <c r="R87"/>
      <c r="S87"/>
      <c r="T87"/>
      <c r="U87"/>
      <c r="V87"/>
      <c r="W87"/>
      <c r="X87"/>
      <c r="Y87"/>
      <c r="Z87"/>
      <c r="AA87"/>
      <c r="AB87"/>
      <c r="AC87"/>
      <c r="AD87"/>
      <c r="AE87"/>
      <c r="AF87"/>
      <c r="AG87"/>
      <c r="AH87"/>
      <c r="AI87"/>
      <c r="AJ87"/>
      <c r="AK87"/>
      <c r="AL87"/>
      <c r="AM87"/>
    </row>
    <row r="88" spans="1:39" s="81" customFormat="1" ht="32.25" customHeight="1" x14ac:dyDescent="0.25">
      <c r="A88" s="102"/>
      <c r="B88" s="103"/>
      <c r="C88" s="12" t="s">
        <v>229</v>
      </c>
      <c r="D88" s="18">
        <v>-308.25864276499999</v>
      </c>
      <c r="E88" s="162" t="s">
        <v>297</v>
      </c>
      <c r="F88" s="163" t="s">
        <v>305</v>
      </c>
      <c r="G88" s="164"/>
      <c r="H88" s="15"/>
      <c r="I88" s="15"/>
      <c r="J88"/>
      <c r="K88"/>
      <c r="L88"/>
      <c r="M88"/>
      <c r="N88"/>
      <c r="O88"/>
      <c r="P88"/>
      <c r="Q88"/>
      <c r="R88"/>
      <c r="S88"/>
      <c r="T88"/>
      <c r="U88"/>
      <c r="V88"/>
      <c r="W88"/>
      <c r="X88"/>
      <c r="Y88"/>
      <c r="Z88"/>
      <c r="AA88"/>
      <c r="AB88"/>
      <c r="AC88"/>
      <c r="AD88"/>
      <c r="AE88"/>
      <c r="AF88"/>
      <c r="AG88"/>
      <c r="AH88"/>
      <c r="AI88"/>
      <c r="AJ88"/>
      <c r="AK88"/>
      <c r="AL88"/>
      <c r="AM88"/>
    </row>
    <row r="89" spans="1:39" s="81" customFormat="1" ht="32.25" customHeight="1" x14ac:dyDescent="0.25">
      <c r="A89" s="102"/>
      <c r="B89" s="103"/>
      <c r="C89" s="12" t="s">
        <v>237</v>
      </c>
      <c r="D89" s="18">
        <v>94644</v>
      </c>
      <c r="E89" s="162" t="s">
        <v>332</v>
      </c>
      <c r="F89" s="163" t="s">
        <v>333</v>
      </c>
      <c r="G89" s="164"/>
      <c r="H89" s="15">
        <f>+D89*30%</f>
        <v>28393.200000000001</v>
      </c>
      <c r="I89" s="15">
        <f>+D89*60%</f>
        <v>56786.400000000001</v>
      </c>
      <c r="J89"/>
      <c r="K89"/>
      <c r="L89"/>
      <c r="M89"/>
      <c r="N89"/>
      <c r="O89"/>
      <c r="P89"/>
      <c r="Q89"/>
      <c r="R89"/>
      <c r="S89"/>
      <c r="T89"/>
      <c r="U89"/>
      <c r="V89"/>
      <c r="W89"/>
      <c r="X89"/>
      <c r="Y89"/>
      <c r="Z89"/>
      <c r="AA89"/>
      <c r="AB89"/>
      <c r="AC89"/>
      <c r="AD89"/>
      <c r="AE89"/>
      <c r="AF89"/>
      <c r="AG89"/>
      <c r="AH89"/>
      <c r="AI89"/>
      <c r="AJ89"/>
      <c r="AK89"/>
      <c r="AL89"/>
      <c r="AM89"/>
    </row>
    <row r="90" spans="1:39" s="81" customFormat="1" ht="32.25" customHeight="1" x14ac:dyDescent="0.25">
      <c r="A90" s="102"/>
      <c r="B90" s="103"/>
      <c r="C90" s="12" t="s">
        <v>230</v>
      </c>
      <c r="D90" s="18">
        <v>3194.7</v>
      </c>
      <c r="E90" s="162" t="s">
        <v>310</v>
      </c>
      <c r="F90" s="163" t="s">
        <v>306</v>
      </c>
      <c r="G90" s="164"/>
      <c r="H90" s="15"/>
      <c r="I90" s="15"/>
      <c r="J90"/>
      <c r="K90"/>
      <c r="L90"/>
      <c r="M90"/>
      <c r="N90"/>
      <c r="O90"/>
      <c r="P90"/>
      <c r="Q90"/>
      <c r="R90"/>
      <c r="S90"/>
      <c r="T90"/>
      <c r="U90"/>
      <c r="V90"/>
      <c r="W90"/>
      <c r="X90"/>
      <c r="Y90"/>
      <c r="Z90"/>
      <c r="AA90"/>
      <c r="AB90"/>
      <c r="AC90"/>
      <c r="AD90"/>
      <c r="AE90"/>
      <c r="AF90"/>
      <c r="AG90"/>
      <c r="AH90"/>
      <c r="AI90"/>
      <c r="AJ90"/>
      <c r="AK90"/>
      <c r="AL90"/>
      <c r="AM90"/>
    </row>
    <row r="91" spans="1:39" s="81" customFormat="1" ht="32.25" customHeight="1" x14ac:dyDescent="0.25">
      <c r="A91" s="102"/>
      <c r="B91" s="103"/>
      <c r="C91" s="12" t="s">
        <v>238</v>
      </c>
      <c r="D91" s="18">
        <v>2129.4899999999998</v>
      </c>
      <c r="E91" s="162" t="s">
        <v>311</v>
      </c>
      <c r="F91" s="163" t="s">
        <v>301</v>
      </c>
      <c r="G91" s="164"/>
      <c r="H91" s="15">
        <f>+D91*10%</f>
        <v>212.94899999999998</v>
      </c>
      <c r="I91" s="15">
        <f>+D91*85%</f>
        <v>1810.0664999999997</v>
      </c>
      <c r="J91"/>
      <c r="K91"/>
      <c r="L91"/>
      <c r="M91"/>
      <c r="N91"/>
      <c r="O91"/>
      <c r="P91"/>
      <c r="Q91"/>
      <c r="R91"/>
      <c r="S91"/>
      <c r="T91"/>
      <c r="U91"/>
      <c r="V91"/>
      <c r="W91"/>
      <c r="X91"/>
      <c r="Y91"/>
      <c r="Z91"/>
      <c r="AA91"/>
      <c r="AB91"/>
      <c r="AC91"/>
      <c r="AD91"/>
      <c r="AE91"/>
      <c r="AF91"/>
      <c r="AG91"/>
      <c r="AH91"/>
      <c r="AI91"/>
      <c r="AJ91"/>
      <c r="AK91"/>
      <c r="AL91"/>
      <c r="AM91"/>
    </row>
    <row r="92" spans="1:39" s="81" customFormat="1" ht="32.25" customHeight="1" x14ac:dyDescent="0.25">
      <c r="A92" s="102"/>
      <c r="B92" s="103"/>
      <c r="C92" s="12" t="s">
        <v>224</v>
      </c>
      <c r="D92" s="18">
        <v>89832.320000000007</v>
      </c>
      <c r="E92" s="162" t="s">
        <v>288</v>
      </c>
      <c r="F92" s="163" t="s">
        <v>301</v>
      </c>
      <c r="G92" s="164"/>
      <c r="H92" s="15">
        <f>+D92*10%</f>
        <v>8983.2320000000018</v>
      </c>
      <c r="I92" s="15">
        <f>+D92*85%</f>
        <v>76357.472000000009</v>
      </c>
      <c r="J92"/>
      <c r="K92"/>
      <c r="L92"/>
      <c r="M92"/>
      <c r="N92"/>
      <c r="O92"/>
      <c r="P92"/>
      <c r="Q92"/>
      <c r="R92"/>
      <c r="S92"/>
      <c r="T92"/>
      <c r="U92"/>
      <c r="V92"/>
      <c r="W92"/>
      <c r="X92"/>
      <c r="Y92"/>
      <c r="Z92"/>
      <c r="AA92"/>
      <c r="AB92"/>
      <c r="AC92"/>
      <c r="AD92"/>
      <c r="AE92"/>
      <c r="AF92"/>
      <c r="AG92"/>
      <c r="AH92"/>
      <c r="AI92"/>
      <c r="AJ92"/>
      <c r="AK92"/>
      <c r="AL92"/>
      <c r="AM92"/>
    </row>
    <row r="93" spans="1:39" s="81" customFormat="1" ht="32.25" customHeight="1" x14ac:dyDescent="0.25">
      <c r="A93" s="102"/>
      <c r="B93" s="103"/>
      <c r="C93" s="12" t="s">
        <v>239</v>
      </c>
      <c r="D93" s="18">
        <v>100</v>
      </c>
      <c r="E93" s="162" t="s">
        <v>300</v>
      </c>
      <c r="F93" s="163" t="s">
        <v>296</v>
      </c>
      <c r="G93" s="164"/>
      <c r="H93" s="15">
        <f>+D93*15%</f>
        <v>15</v>
      </c>
      <c r="I93" s="15">
        <f>+D93*84%</f>
        <v>84</v>
      </c>
      <c r="J93"/>
      <c r="K93"/>
      <c r="L93"/>
      <c r="M93"/>
      <c r="N93"/>
      <c r="O93"/>
      <c r="P93"/>
      <c r="Q93"/>
      <c r="R93"/>
      <c r="S93"/>
      <c r="T93"/>
      <c r="U93"/>
      <c r="V93"/>
      <c r="W93"/>
      <c r="X93"/>
      <c r="Y93"/>
      <c r="Z93"/>
      <c r="AA93"/>
      <c r="AB93"/>
      <c r="AC93"/>
      <c r="AD93"/>
      <c r="AE93"/>
      <c r="AF93"/>
      <c r="AG93"/>
      <c r="AH93"/>
      <c r="AI93"/>
      <c r="AJ93"/>
      <c r="AK93"/>
      <c r="AL93"/>
      <c r="AM93"/>
    </row>
    <row r="94" spans="1:39" s="81" customFormat="1" ht="32.25" customHeight="1" x14ac:dyDescent="0.25">
      <c r="A94" s="102"/>
      <c r="B94" s="103"/>
      <c r="C94" s="12" t="s">
        <v>240</v>
      </c>
      <c r="D94" s="18">
        <v>2289.88</v>
      </c>
      <c r="E94" s="162" t="s">
        <v>312</v>
      </c>
      <c r="F94" s="163" t="s">
        <v>293</v>
      </c>
      <c r="G94" s="164"/>
      <c r="H94" s="15"/>
      <c r="I94" s="15">
        <f>+D94*30%</f>
        <v>686.96400000000006</v>
      </c>
      <c r="J94"/>
      <c r="K94"/>
      <c r="L94"/>
      <c r="M94"/>
      <c r="N94"/>
      <c r="O94"/>
      <c r="P94"/>
      <c r="Q94"/>
      <c r="R94"/>
      <c r="S94"/>
      <c r="T94"/>
      <c r="U94"/>
      <c r="V94"/>
      <c r="W94"/>
      <c r="X94"/>
      <c r="Y94"/>
      <c r="Z94"/>
      <c r="AA94"/>
      <c r="AB94"/>
      <c r="AC94"/>
      <c r="AD94"/>
      <c r="AE94"/>
      <c r="AF94"/>
      <c r="AG94"/>
      <c r="AH94"/>
      <c r="AI94"/>
      <c r="AJ94"/>
      <c r="AK94"/>
      <c r="AL94"/>
      <c r="AM94"/>
    </row>
    <row r="95" spans="1:39" s="81" customFormat="1" ht="32.25" customHeight="1" x14ac:dyDescent="0.25">
      <c r="A95" s="102"/>
      <c r="B95" s="103"/>
      <c r="C95" s="12" t="s">
        <v>213</v>
      </c>
      <c r="D95" s="18">
        <v>35856.11</v>
      </c>
      <c r="E95" s="162" t="s">
        <v>288</v>
      </c>
      <c r="F95" s="163" t="s">
        <v>291</v>
      </c>
      <c r="G95" s="164"/>
      <c r="H95" s="15"/>
      <c r="I95" s="15">
        <f>+D95*50%</f>
        <v>17928.055</v>
      </c>
      <c r="J95"/>
      <c r="K95"/>
      <c r="L95"/>
      <c r="M95"/>
      <c r="N95"/>
      <c r="O95"/>
      <c r="P95"/>
      <c r="Q95"/>
      <c r="R95"/>
      <c r="S95"/>
      <c r="T95"/>
      <c r="U95"/>
      <c r="V95"/>
      <c r="W95"/>
      <c r="X95"/>
      <c r="Y95"/>
      <c r="Z95"/>
      <c r="AA95"/>
      <c r="AB95"/>
      <c r="AC95"/>
      <c r="AD95"/>
      <c r="AE95"/>
      <c r="AF95"/>
      <c r="AG95"/>
      <c r="AH95"/>
      <c r="AI95"/>
      <c r="AJ95"/>
      <c r="AK95"/>
      <c r="AL95"/>
      <c r="AM95"/>
    </row>
    <row r="96" spans="1:39" s="81" customFormat="1" ht="32.25" customHeight="1" x14ac:dyDescent="0.25">
      <c r="A96" s="102"/>
      <c r="B96" s="103"/>
      <c r="C96" s="12" t="s">
        <v>231</v>
      </c>
      <c r="D96" s="18">
        <v>3.21</v>
      </c>
      <c r="E96" s="162" t="s">
        <v>300</v>
      </c>
      <c r="F96" s="163" t="s">
        <v>293</v>
      </c>
      <c r="G96" s="164"/>
      <c r="H96" s="15"/>
      <c r="I96" s="15">
        <f>+D96*30%</f>
        <v>0.96299999999999997</v>
      </c>
      <c r="J96"/>
      <c r="K96"/>
      <c r="L96"/>
      <c r="M96"/>
      <c r="N96"/>
      <c r="O96"/>
      <c r="P96"/>
      <c r="Q96"/>
      <c r="R96"/>
      <c r="S96"/>
      <c r="T96"/>
      <c r="U96"/>
      <c r="V96"/>
      <c r="W96"/>
      <c r="X96"/>
      <c r="Y96"/>
      <c r="Z96"/>
      <c r="AA96"/>
      <c r="AB96"/>
      <c r="AC96"/>
      <c r="AD96"/>
      <c r="AE96"/>
      <c r="AF96"/>
      <c r="AG96"/>
      <c r="AH96"/>
      <c r="AI96"/>
      <c r="AJ96"/>
      <c r="AK96"/>
      <c r="AL96"/>
      <c r="AM96"/>
    </row>
    <row r="97" spans="1:39" s="81" customFormat="1" ht="32.25" customHeight="1" x14ac:dyDescent="0.25">
      <c r="A97" s="102"/>
      <c r="B97" s="103"/>
      <c r="C97" s="12" t="s">
        <v>215</v>
      </c>
      <c r="D97" s="18">
        <v>577.79999999999995</v>
      </c>
      <c r="E97" s="162" t="s">
        <v>300</v>
      </c>
      <c r="F97" s="163" t="s">
        <v>294</v>
      </c>
      <c r="G97" s="164"/>
      <c r="H97" s="15"/>
      <c r="I97" s="15">
        <f>+D97*40%</f>
        <v>231.12</v>
      </c>
      <c r="J97"/>
      <c r="K97"/>
      <c r="L97"/>
      <c r="M97"/>
      <c r="N97"/>
      <c r="O97"/>
      <c r="P97"/>
      <c r="Q97"/>
      <c r="R97"/>
      <c r="S97"/>
      <c r="T97"/>
      <c r="U97"/>
      <c r="V97"/>
      <c r="W97"/>
      <c r="X97"/>
      <c r="Y97"/>
      <c r="Z97"/>
      <c r="AA97"/>
      <c r="AB97"/>
      <c r="AC97"/>
      <c r="AD97"/>
      <c r="AE97"/>
      <c r="AF97"/>
      <c r="AG97"/>
      <c r="AH97"/>
      <c r="AI97"/>
      <c r="AJ97"/>
      <c r="AK97"/>
      <c r="AL97"/>
      <c r="AM97"/>
    </row>
    <row r="98" spans="1:39" s="81" customFormat="1" ht="32.25" customHeight="1" x14ac:dyDescent="0.25">
      <c r="A98" s="102">
        <v>2.6</v>
      </c>
      <c r="B98" s="103" t="s">
        <v>76</v>
      </c>
      <c r="C98" s="12" t="s">
        <v>241</v>
      </c>
      <c r="D98" s="18">
        <v>159.26</v>
      </c>
      <c r="E98" s="162" t="s">
        <v>313</v>
      </c>
      <c r="F98" s="352" t="s">
        <v>299</v>
      </c>
      <c r="G98" s="353"/>
      <c r="H98" s="15">
        <f>+D98*12%</f>
        <v>19.111199999999997</v>
      </c>
      <c r="I98" s="15">
        <f>+D98*95%</f>
        <v>151.297</v>
      </c>
      <c r="J98"/>
      <c r="K98"/>
      <c r="L98"/>
      <c r="M98"/>
      <c r="N98"/>
      <c r="O98"/>
      <c r="P98"/>
      <c r="Q98"/>
      <c r="R98"/>
      <c r="S98"/>
      <c r="T98"/>
      <c r="U98"/>
      <c r="V98"/>
      <c r="W98"/>
      <c r="X98"/>
      <c r="Y98"/>
      <c r="Z98"/>
      <c r="AA98"/>
      <c r="AB98"/>
      <c r="AC98"/>
      <c r="AD98"/>
      <c r="AE98"/>
      <c r="AF98"/>
      <c r="AG98"/>
      <c r="AH98"/>
      <c r="AI98"/>
      <c r="AJ98"/>
      <c r="AK98"/>
      <c r="AL98"/>
      <c r="AM98"/>
    </row>
    <row r="99" spans="1:39" s="81" customFormat="1" ht="32.25" customHeight="1" x14ac:dyDescent="0.25">
      <c r="A99" s="102"/>
      <c r="B99" s="103"/>
      <c r="C99" s="12" t="s">
        <v>234</v>
      </c>
      <c r="D99" s="18">
        <v>5909.6</v>
      </c>
      <c r="E99" s="162" t="s">
        <v>314</v>
      </c>
      <c r="F99" s="163" t="s">
        <v>309</v>
      </c>
      <c r="G99" s="164"/>
      <c r="H99" s="15">
        <f>+D99*7%</f>
        <v>413.67200000000008</v>
      </c>
      <c r="I99" s="15">
        <f>+D99*92%</f>
        <v>5436.8320000000003</v>
      </c>
      <c r="J99"/>
      <c r="K99"/>
      <c r="L99"/>
      <c r="M99"/>
      <c r="N99"/>
      <c r="O99"/>
      <c r="P99"/>
      <c r="Q99"/>
      <c r="R99"/>
      <c r="S99"/>
      <c r="T99"/>
      <c r="U99"/>
      <c r="V99"/>
      <c r="W99"/>
      <c r="X99"/>
      <c r="Y99"/>
      <c r="Z99"/>
      <c r="AA99"/>
      <c r="AB99"/>
      <c r="AC99"/>
      <c r="AD99"/>
      <c r="AE99"/>
      <c r="AF99"/>
      <c r="AG99"/>
      <c r="AH99"/>
      <c r="AI99"/>
      <c r="AJ99"/>
      <c r="AK99"/>
      <c r="AL99"/>
      <c r="AM99"/>
    </row>
    <row r="100" spans="1:39" s="81" customFormat="1" ht="32.25" customHeight="1" x14ac:dyDescent="0.25">
      <c r="A100" s="102"/>
      <c r="B100" s="103"/>
      <c r="C100" s="12" t="s">
        <v>222</v>
      </c>
      <c r="D100" s="18">
        <v>3877.3500000000004</v>
      </c>
      <c r="E100" s="162" t="s">
        <v>288</v>
      </c>
      <c r="F100" s="163" t="s">
        <v>296</v>
      </c>
      <c r="G100" s="164"/>
      <c r="H100" s="15">
        <f>+D100*15%</f>
        <v>581.60250000000008</v>
      </c>
      <c r="I100" s="15">
        <f>+D100*84%</f>
        <v>3256.9740000000002</v>
      </c>
      <c r="J100"/>
      <c r="K100"/>
      <c r="L100"/>
      <c r="M100"/>
      <c r="N100"/>
      <c r="O100"/>
      <c r="P100"/>
      <c r="Q100"/>
      <c r="R100"/>
      <c r="S100"/>
      <c r="T100"/>
      <c r="U100"/>
      <c r="V100"/>
      <c r="W100"/>
      <c r="X100"/>
      <c r="Y100"/>
      <c r="Z100"/>
      <c r="AA100"/>
      <c r="AB100"/>
      <c r="AC100"/>
      <c r="AD100"/>
      <c r="AE100"/>
      <c r="AF100"/>
      <c r="AG100"/>
      <c r="AH100"/>
      <c r="AI100"/>
      <c r="AJ100"/>
      <c r="AK100"/>
      <c r="AL100"/>
      <c r="AM100"/>
    </row>
    <row r="101" spans="1:39" s="81" customFormat="1" ht="32.25" customHeight="1" x14ac:dyDescent="0.25">
      <c r="A101" s="102"/>
      <c r="B101" s="103"/>
      <c r="C101" s="12" t="s">
        <v>237</v>
      </c>
      <c r="D101" s="18">
        <v>8280</v>
      </c>
      <c r="E101" s="162" t="s">
        <v>332</v>
      </c>
      <c r="F101" s="163" t="s">
        <v>333</v>
      </c>
      <c r="G101" s="164"/>
      <c r="H101" s="15">
        <f>+D101*30%</f>
        <v>2484</v>
      </c>
      <c r="I101" s="15">
        <f>+D101*60%</f>
        <v>4968</v>
      </c>
      <c r="J101"/>
      <c r="K101"/>
      <c r="L101"/>
      <c r="M101"/>
      <c r="N101"/>
      <c r="O101"/>
      <c r="P101"/>
      <c r="Q101"/>
      <c r="R101"/>
      <c r="S101"/>
      <c r="T101"/>
      <c r="U101"/>
      <c r="V101"/>
      <c r="W101"/>
      <c r="X101"/>
      <c r="Y101"/>
      <c r="Z101"/>
      <c r="AA101"/>
      <c r="AB101"/>
      <c r="AC101"/>
      <c r="AD101"/>
      <c r="AE101"/>
      <c r="AF101"/>
      <c r="AG101"/>
      <c r="AH101"/>
      <c r="AI101"/>
      <c r="AJ101"/>
      <c r="AK101"/>
      <c r="AL101"/>
      <c r="AM101"/>
    </row>
    <row r="102" spans="1:39" s="81" customFormat="1" ht="32.25" customHeight="1" x14ac:dyDescent="0.25">
      <c r="A102" s="102"/>
      <c r="B102" s="103"/>
      <c r="C102" s="12" t="s">
        <v>230</v>
      </c>
      <c r="D102" s="18">
        <v>8.6999999999999993</v>
      </c>
      <c r="E102" s="162" t="s">
        <v>288</v>
      </c>
      <c r="F102" s="163" t="s">
        <v>306</v>
      </c>
      <c r="G102" s="164"/>
      <c r="H102" s="15"/>
      <c r="I102" s="15"/>
      <c r="J102"/>
      <c r="K102"/>
      <c r="L102"/>
      <c r="M102"/>
      <c r="N102"/>
      <c r="O102"/>
      <c r="P102"/>
      <c r="Q102"/>
      <c r="R102"/>
      <c r="S102"/>
      <c r="T102"/>
      <c r="U102"/>
      <c r="V102"/>
      <c r="W102"/>
      <c r="X102"/>
      <c r="Y102"/>
      <c r="Z102"/>
      <c r="AA102"/>
      <c r="AB102"/>
      <c r="AC102"/>
      <c r="AD102"/>
      <c r="AE102"/>
      <c r="AF102"/>
      <c r="AG102"/>
      <c r="AH102"/>
      <c r="AI102"/>
      <c r="AJ102"/>
      <c r="AK102"/>
      <c r="AL102"/>
      <c r="AM102"/>
    </row>
    <row r="103" spans="1:39" s="81" customFormat="1" ht="32.25" customHeight="1" x14ac:dyDescent="0.25">
      <c r="A103" s="102"/>
      <c r="B103" s="103"/>
      <c r="C103" s="12" t="s">
        <v>242</v>
      </c>
      <c r="D103" s="18">
        <v>1.03</v>
      </c>
      <c r="E103" s="162" t="s">
        <v>292</v>
      </c>
      <c r="F103" s="163" t="s">
        <v>315</v>
      </c>
      <c r="G103" s="164"/>
      <c r="H103" s="15"/>
      <c r="I103" s="15">
        <f>+D103*90%</f>
        <v>0.92700000000000005</v>
      </c>
      <c r="J103"/>
      <c r="K103"/>
      <c r="L103"/>
      <c r="M103"/>
      <c r="N103"/>
      <c r="O103"/>
      <c r="P103"/>
      <c r="Q103"/>
      <c r="R103"/>
      <c r="S103"/>
      <c r="T103"/>
      <c r="U103"/>
      <c r="V103"/>
      <c r="W103"/>
      <c r="X103"/>
      <c r="Y103"/>
      <c r="Z103"/>
      <c r="AA103"/>
      <c r="AB103"/>
      <c r="AC103"/>
      <c r="AD103"/>
      <c r="AE103"/>
      <c r="AF103"/>
      <c r="AG103"/>
      <c r="AH103"/>
      <c r="AI103"/>
      <c r="AJ103"/>
      <c r="AK103"/>
      <c r="AL103"/>
      <c r="AM103"/>
    </row>
    <row r="104" spans="1:39" s="81" customFormat="1" ht="32.25" customHeight="1" x14ac:dyDescent="0.25">
      <c r="A104" s="102"/>
      <c r="B104" s="103"/>
      <c r="C104" s="12" t="s">
        <v>243</v>
      </c>
      <c r="D104" s="18">
        <v>819.04</v>
      </c>
      <c r="E104" s="162" t="s">
        <v>288</v>
      </c>
      <c r="F104" s="163" t="s">
        <v>316</v>
      </c>
      <c r="G104" s="164"/>
      <c r="H104" s="15">
        <f>+D104*10%</f>
        <v>81.903999999999996</v>
      </c>
      <c r="I104" s="15">
        <f>+D104*40%</f>
        <v>327.61599999999999</v>
      </c>
      <c r="J104"/>
      <c r="K104"/>
      <c r="L104"/>
      <c r="M104"/>
      <c r="N104"/>
      <c r="O104"/>
      <c r="P104"/>
      <c r="Q104"/>
      <c r="R104"/>
      <c r="S104"/>
      <c r="T104"/>
      <c r="U104"/>
      <c r="V104"/>
      <c r="W104"/>
      <c r="X104"/>
      <c r="Y104"/>
      <c r="Z104"/>
      <c r="AA104"/>
      <c r="AB104"/>
      <c r="AC104"/>
      <c r="AD104"/>
      <c r="AE104"/>
      <c r="AF104"/>
      <c r="AG104"/>
      <c r="AH104"/>
      <c r="AI104"/>
      <c r="AJ104"/>
      <c r="AK104"/>
      <c r="AL104"/>
      <c r="AM104"/>
    </row>
    <row r="105" spans="1:39" s="81" customFormat="1" ht="32.25" customHeight="1" x14ac:dyDescent="0.25">
      <c r="A105" s="102">
        <v>2.7</v>
      </c>
      <c r="B105" s="103" t="s">
        <v>77</v>
      </c>
      <c r="C105" s="12" t="s">
        <v>244</v>
      </c>
      <c r="D105" s="18">
        <v>13436.28</v>
      </c>
      <c r="E105" s="162" t="s">
        <v>311</v>
      </c>
      <c r="F105" s="352" t="s">
        <v>296</v>
      </c>
      <c r="G105" s="353"/>
      <c r="H105" s="15">
        <f>+D105*15%</f>
        <v>2015.442</v>
      </c>
      <c r="I105" s="15">
        <f>+D105*84%</f>
        <v>11286.475200000001</v>
      </c>
      <c r="J105"/>
      <c r="K105"/>
      <c r="L105"/>
      <c r="M105"/>
      <c r="N105"/>
      <c r="O105"/>
      <c r="P105"/>
      <c r="Q105"/>
      <c r="R105"/>
      <c r="S105"/>
      <c r="T105"/>
      <c r="U105"/>
      <c r="V105"/>
      <c r="W105"/>
      <c r="X105"/>
      <c r="Y105"/>
      <c r="Z105"/>
      <c r="AA105"/>
      <c r="AB105"/>
      <c r="AC105"/>
      <c r="AD105"/>
      <c r="AE105"/>
      <c r="AF105"/>
      <c r="AG105"/>
      <c r="AH105"/>
      <c r="AI105"/>
      <c r="AJ105"/>
      <c r="AK105"/>
      <c r="AL105"/>
      <c r="AM105"/>
    </row>
    <row r="106" spans="1:39" s="81" customFormat="1" ht="32.25" customHeight="1" x14ac:dyDescent="0.25">
      <c r="A106" s="102"/>
      <c r="B106" s="103"/>
      <c r="C106" s="12" t="s">
        <v>217</v>
      </c>
      <c r="D106" s="18">
        <v>63781.21</v>
      </c>
      <c r="E106" s="162" t="s">
        <v>288</v>
      </c>
      <c r="F106" s="163" t="s">
        <v>296</v>
      </c>
      <c r="G106" s="164"/>
      <c r="H106" s="15">
        <f>+D106*15%</f>
        <v>9567.1814999999988</v>
      </c>
      <c r="I106" s="15">
        <f>+D106*84%</f>
        <v>53576.216399999998</v>
      </c>
      <c r="J106"/>
      <c r="K106"/>
      <c r="L106"/>
      <c r="M106"/>
      <c r="N106"/>
      <c r="O106"/>
      <c r="P106"/>
      <c r="Q106"/>
      <c r="R106"/>
      <c r="S106"/>
      <c r="T106"/>
      <c r="U106"/>
      <c r="V106"/>
      <c r="W106"/>
      <c r="X106"/>
      <c r="Y106"/>
      <c r="Z106"/>
      <c r="AA106"/>
      <c r="AB106"/>
      <c r="AC106"/>
      <c r="AD106"/>
      <c r="AE106"/>
      <c r="AF106"/>
      <c r="AG106"/>
      <c r="AH106"/>
      <c r="AI106"/>
      <c r="AJ106"/>
      <c r="AK106"/>
      <c r="AL106"/>
      <c r="AM106"/>
    </row>
    <row r="107" spans="1:39" s="81" customFormat="1" ht="32.25" customHeight="1" x14ac:dyDescent="0.25">
      <c r="A107" s="102"/>
      <c r="B107" s="103"/>
      <c r="C107" s="12" t="s">
        <v>234</v>
      </c>
      <c r="D107" s="18">
        <v>7136.67</v>
      </c>
      <c r="E107" s="162" t="s">
        <v>317</v>
      </c>
      <c r="F107" s="163" t="s">
        <v>309</v>
      </c>
      <c r="G107" s="164"/>
      <c r="H107" s="15">
        <f>+D107*7%</f>
        <v>499.56690000000003</v>
      </c>
      <c r="I107" s="15">
        <f>+D107*92%</f>
        <v>6565.7364000000007</v>
      </c>
      <c r="J107"/>
      <c r="K107"/>
      <c r="L107"/>
      <c r="M107"/>
      <c r="N107"/>
      <c r="O107"/>
      <c r="P107"/>
      <c r="Q107"/>
      <c r="R107"/>
      <c r="S107"/>
      <c r="T107"/>
      <c r="U107"/>
      <c r="V107"/>
      <c r="W107"/>
      <c r="X107"/>
      <c r="Y107"/>
      <c r="Z107"/>
      <c r="AA107"/>
      <c r="AB107"/>
      <c r="AC107"/>
      <c r="AD107"/>
      <c r="AE107"/>
      <c r="AF107"/>
      <c r="AG107"/>
      <c r="AH107"/>
      <c r="AI107"/>
      <c r="AJ107"/>
      <c r="AK107"/>
      <c r="AL107"/>
      <c r="AM107"/>
    </row>
    <row r="108" spans="1:39" s="81" customFormat="1" ht="32.25" customHeight="1" x14ac:dyDescent="0.25">
      <c r="A108" s="102"/>
      <c r="B108" s="103"/>
      <c r="C108" s="12" t="s">
        <v>245</v>
      </c>
      <c r="D108" s="18">
        <v>500</v>
      </c>
      <c r="E108" s="162" t="s">
        <v>300</v>
      </c>
      <c r="F108" s="163" t="s">
        <v>318</v>
      </c>
      <c r="G108" s="164"/>
      <c r="H108" s="15"/>
      <c r="I108" s="15">
        <f>+D108*20%</f>
        <v>100</v>
      </c>
      <c r="J108"/>
      <c r="K108"/>
      <c r="L108"/>
      <c r="M108"/>
      <c r="N108"/>
      <c r="O108"/>
      <c r="P108"/>
      <c r="Q108"/>
      <c r="R108"/>
      <c r="S108"/>
      <c r="T108"/>
      <c r="U108"/>
      <c r="V108"/>
      <c r="W108"/>
      <c r="X108"/>
      <c r="Y108"/>
      <c r="Z108"/>
      <c r="AA108"/>
      <c r="AB108"/>
      <c r="AC108"/>
      <c r="AD108"/>
      <c r="AE108"/>
      <c r="AF108"/>
      <c r="AG108"/>
      <c r="AH108"/>
      <c r="AI108"/>
      <c r="AJ108"/>
      <c r="AK108"/>
      <c r="AL108"/>
      <c r="AM108"/>
    </row>
    <row r="109" spans="1:39" s="81" customFormat="1" ht="32.25" customHeight="1" x14ac:dyDescent="0.25">
      <c r="A109" s="102"/>
      <c r="B109" s="103"/>
      <c r="C109" s="12" t="s">
        <v>246</v>
      </c>
      <c r="D109" s="18">
        <v>20562.3</v>
      </c>
      <c r="E109" s="162" t="s">
        <v>300</v>
      </c>
      <c r="F109" s="163" t="s">
        <v>318</v>
      </c>
      <c r="G109" s="164"/>
      <c r="H109" s="15"/>
      <c r="I109" s="15">
        <f>+D109*20%</f>
        <v>4112.46</v>
      </c>
      <c r="J109"/>
      <c r="K109"/>
      <c r="L109"/>
      <c r="M109"/>
      <c r="N109"/>
      <c r="O109"/>
      <c r="P109"/>
      <c r="Q109"/>
      <c r="R109"/>
      <c r="S109"/>
      <c r="T109"/>
      <c r="U109"/>
      <c r="V109"/>
      <c r="W109"/>
      <c r="X109"/>
      <c r="Y109"/>
      <c r="Z109"/>
      <c r="AA109"/>
      <c r="AB109"/>
      <c r="AC109"/>
      <c r="AD109"/>
      <c r="AE109"/>
      <c r="AF109"/>
      <c r="AG109"/>
      <c r="AH109"/>
      <c r="AI109"/>
      <c r="AJ109"/>
      <c r="AK109"/>
      <c r="AL109"/>
      <c r="AM109"/>
    </row>
    <row r="110" spans="1:39" s="81" customFormat="1" ht="32.25" customHeight="1" x14ac:dyDescent="0.25">
      <c r="A110" s="102"/>
      <c r="B110" s="103"/>
      <c r="C110" s="12" t="s">
        <v>242</v>
      </c>
      <c r="D110" s="18">
        <v>6854.1</v>
      </c>
      <c r="E110" s="162" t="s">
        <v>292</v>
      </c>
      <c r="F110" s="163" t="s">
        <v>315</v>
      </c>
      <c r="G110" s="164"/>
      <c r="H110" s="15"/>
      <c r="I110" s="15">
        <f>+D110*90%</f>
        <v>6168.6900000000005</v>
      </c>
      <c r="J110"/>
      <c r="K110"/>
      <c r="L110"/>
      <c r="M110"/>
      <c r="N110"/>
      <c r="O110"/>
      <c r="P110"/>
      <c r="Q110"/>
      <c r="R110"/>
      <c r="S110"/>
      <c r="T110"/>
      <c r="U110"/>
      <c r="V110"/>
      <c r="W110"/>
      <c r="X110"/>
      <c r="Y110"/>
      <c r="Z110"/>
      <c r="AA110"/>
      <c r="AB110"/>
      <c r="AC110"/>
      <c r="AD110"/>
      <c r="AE110"/>
      <c r="AF110"/>
      <c r="AG110"/>
      <c r="AH110"/>
      <c r="AI110"/>
      <c r="AJ110"/>
      <c r="AK110"/>
      <c r="AL110"/>
      <c r="AM110"/>
    </row>
    <row r="111" spans="1:39" s="81" customFormat="1" ht="32.25" customHeight="1" x14ac:dyDescent="0.25">
      <c r="A111" s="102"/>
      <c r="B111" s="103"/>
      <c r="C111" s="12" t="s">
        <v>247</v>
      </c>
      <c r="D111" s="18">
        <v>1085964</v>
      </c>
      <c r="E111" s="162" t="s">
        <v>319</v>
      </c>
      <c r="F111" s="163" t="s">
        <v>320</v>
      </c>
      <c r="G111" s="164"/>
      <c r="H111" s="15"/>
      <c r="I111" s="15">
        <f>+D111*70%</f>
        <v>760174.79999999993</v>
      </c>
      <c r="J111"/>
      <c r="K111"/>
      <c r="L111"/>
      <c r="M111"/>
      <c r="N111"/>
      <c r="O111"/>
      <c r="P111"/>
      <c r="Q111"/>
      <c r="R111"/>
      <c r="S111"/>
      <c r="T111"/>
      <c r="U111"/>
      <c r="V111"/>
      <c r="W111"/>
      <c r="X111"/>
      <c r="Y111"/>
      <c r="Z111"/>
      <c r="AA111"/>
      <c r="AB111"/>
      <c r="AC111"/>
      <c r="AD111"/>
      <c r="AE111"/>
      <c r="AF111"/>
      <c r="AG111"/>
      <c r="AH111"/>
      <c r="AI111"/>
      <c r="AJ111"/>
      <c r="AK111"/>
      <c r="AL111"/>
      <c r="AM111"/>
    </row>
    <row r="112" spans="1:39" s="81" customFormat="1" ht="32.25" customHeight="1" x14ac:dyDescent="0.25">
      <c r="A112" s="102"/>
      <c r="B112" s="103"/>
      <c r="C112" s="12" t="s">
        <v>218</v>
      </c>
      <c r="D112" s="18">
        <v>3855.96</v>
      </c>
      <c r="E112" s="162" t="s">
        <v>297</v>
      </c>
      <c r="F112" s="163" t="s">
        <v>298</v>
      </c>
      <c r="G112" s="164"/>
      <c r="H112" s="15"/>
      <c r="I112" s="15"/>
      <c r="J112"/>
      <c r="K112"/>
      <c r="L112"/>
      <c r="M112"/>
      <c r="N112"/>
      <c r="O112"/>
      <c r="P112"/>
      <c r="Q112"/>
      <c r="R112"/>
      <c r="S112"/>
      <c r="T112"/>
      <c r="U112"/>
      <c r="V112"/>
      <c r="W112"/>
      <c r="X112"/>
      <c r="Y112"/>
      <c r="Z112"/>
      <c r="AA112"/>
      <c r="AB112"/>
      <c r="AC112"/>
      <c r="AD112"/>
      <c r="AE112"/>
      <c r="AF112"/>
      <c r="AG112"/>
      <c r="AH112"/>
      <c r="AI112"/>
      <c r="AJ112"/>
      <c r="AK112"/>
      <c r="AL112"/>
      <c r="AM112"/>
    </row>
    <row r="113" spans="1:39" s="81" customFormat="1" ht="32.25" customHeight="1" x14ac:dyDescent="0.25">
      <c r="A113" s="102"/>
      <c r="B113" s="103"/>
      <c r="C113" s="12" t="s">
        <v>248</v>
      </c>
      <c r="D113" s="18">
        <v>76848.75</v>
      </c>
      <c r="E113" s="162" t="s">
        <v>312</v>
      </c>
      <c r="F113" s="163" t="s">
        <v>321</v>
      </c>
      <c r="G113" s="164"/>
      <c r="H113" s="15">
        <f>+D113*10%</f>
        <v>7684.875</v>
      </c>
      <c r="I113" s="15">
        <f>+D113*5%</f>
        <v>3842.4375</v>
      </c>
      <c r="J113"/>
      <c r="K113"/>
      <c r="L113"/>
      <c r="M113"/>
      <c r="N113"/>
      <c r="O113"/>
      <c r="P113"/>
      <c r="Q113"/>
      <c r="R113"/>
      <c r="S113"/>
      <c r="T113"/>
      <c r="U113"/>
      <c r="V113"/>
      <c r="W113"/>
      <c r="X113"/>
      <c r="Y113"/>
      <c r="Z113"/>
      <c r="AA113"/>
      <c r="AB113"/>
      <c r="AC113"/>
      <c r="AD113"/>
      <c r="AE113"/>
      <c r="AF113"/>
      <c r="AG113"/>
      <c r="AH113"/>
      <c r="AI113"/>
      <c r="AJ113"/>
      <c r="AK113"/>
      <c r="AL113"/>
      <c r="AM113"/>
    </row>
    <row r="114" spans="1:39" s="81" customFormat="1" ht="32.25" customHeight="1" x14ac:dyDescent="0.25">
      <c r="A114" s="102">
        <v>2.8</v>
      </c>
      <c r="B114" s="103" t="s">
        <v>78</v>
      </c>
      <c r="C114" s="12" t="s">
        <v>234</v>
      </c>
      <c r="D114" s="18">
        <v>10.72</v>
      </c>
      <c r="E114" s="162" t="s">
        <v>323</v>
      </c>
      <c r="F114" s="352" t="s">
        <v>309</v>
      </c>
      <c r="G114" s="353"/>
      <c r="H114" s="15">
        <f>+D114*7%</f>
        <v>0.75040000000000007</v>
      </c>
      <c r="I114" s="15">
        <f>+D114*92%</f>
        <v>9.8624000000000009</v>
      </c>
      <c r="J114"/>
      <c r="K114"/>
      <c r="L114"/>
      <c r="M114"/>
      <c r="N114"/>
      <c r="O114"/>
      <c r="P114"/>
      <c r="Q114"/>
      <c r="R114"/>
      <c r="S114"/>
      <c r="T114"/>
      <c r="U114"/>
      <c r="V114"/>
      <c r="W114"/>
      <c r="X114"/>
      <c r="Y114"/>
      <c r="Z114"/>
      <c r="AA114"/>
      <c r="AB114"/>
      <c r="AC114"/>
      <c r="AD114"/>
      <c r="AE114"/>
      <c r="AF114"/>
      <c r="AG114"/>
      <c r="AH114"/>
      <c r="AI114"/>
      <c r="AJ114"/>
      <c r="AK114"/>
      <c r="AL114"/>
      <c r="AM114"/>
    </row>
    <row r="115" spans="1:39" s="81" customFormat="1" ht="32.25" customHeight="1" x14ac:dyDescent="0.25">
      <c r="A115" s="102"/>
      <c r="B115" s="103"/>
      <c r="C115" s="12" t="s">
        <v>222</v>
      </c>
      <c r="D115" s="18">
        <v>280</v>
      </c>
      <c r="E115" s="162" t="s">
        <v>324</v>
      </c>
      <c r="F115" s="163" t="s">
        <v>296</v>
      </c>
      <c r="G115" s="164"/>
      <c r="H115" s="15">
        <f>+D115*15%</f>
        <v>42</v>
      </c>
      <c r="I115" s="15">
        <f>+D115*84%</f>
        <v>235.2</v>
      </c>
      <c r="J115"/>
      <c r="K115"/>
      <c r="L115"/>
      <c r="M115"/>
      <c r="N115"/>
      <c r="O115"/>
      <c r="P115"/>
      <c r="Q115"/>
      <c r="R115"/>
      <c r="S115"/>
      <c r="T115"/>
      <c r="U115"/>
      <c r="V115"/>
      <c r="W115"/>
      <c r="X115"/>
      <c r="Y115"/>
      <c r="Z115"/>
      <c r="AA115"/>
      <c r="AB115"/>
      <c r="AC115"/>
      <c r="AD115"/>
      <c r="AE115"/>
      <c r="AF115"/>
      <c r="AG115"/>
      <c r="AH115"/>
      <c r="AI115"/>
      <c r="AJ115"/>
      <c r="AK115"/>
      <c r="AL115"/>
      <c r="AM115"/>
    </row>
    <row r="116" spans="1:39" s="81" customFormat="1" ht="32.25" customHeight="1" x14ac:dyDescent="0.25">
      <c r="A116" s="102"/>
      <c r="B116" s="103"/>
      <c r="C116" s="12" t="s">
        <v>242</v>
      </c>
      <c r="D116" s="18">
        <v>107.18</v>
      </c>
      <c r="E116" s="162" t="s">
        <v>292</v>
      </c>
      <c r="F116" s="163" t="s">
        <v>315</v>
      </c>
      <c r="G116" s="164"/>
      <c r="H116" s="15"/>
      <c r="I116" s="15">
        <f>+D116*90%</f>
        <v>96.462000000000003</v>
      </c>
      <c r="J116"/>
      <c r="K116"/>
      <c r="L116"/>
      <c r="M116"/>
      <c r="N116"/>
      <c r="O116"/>
      <c r="P116"/>
      <c r="Q116"/>
      <c r="R116"/>
      <c r="S116"/>
      <c r="T116"/>
      <c r="U116"/>
      <c r="V116"/>
      <c r="W116"/>
      <c r="X116"/>
      <c r="Y116"/>
      <c r="Z116"/>
      <c r="AA116"/>
      <c r="AB116"/>
      <c r="AC116"/>
      <c r="AD116"/>
      <c r="AE116"/>
      <c r="AF116"/>
      <c r="AG116"/>
      <c r="AH116"/>
      <c r="AI116"/>
      <c r="AJ116"/>
      <c r="AK116"/>
      <c r="AL116"/>
      <c r="AM116"/>
    </row>
    <row r="117" spans="1:39" s="81" customFormat="1" ht="32.25" customHeight="1" x14ac:dyDescent="0.25">
      <c r="A117" s="102"/>
      <c r="B117" s="103"/>
      <c r="C117" s="12" t="s">
        <v>243</v>
      </c>
      <c r="D117" s="18">
        <v>21948.5</v>
      </c>
      <c r="E117" s="162" t="s">
        <v>324</v>
      </c>
      <c r="F117" s="163" t="s">
        <v>316</v>
      </c>
      <c r="G117" s="164"/>
      <c r="H117" s="15">
        <f>+D117*10%</f>
        <v>2194.85</v>
      </c>
      <c r="I117" s="15">
        <f>+D117*40%</f>
        <v>8779.4</v>
      </c>
      <c r="J117"/>
      <c r="K117"/>
      <c r="L117"/>
      <c r="M117"/>
      <c r="N117"/>
      <c r="O117"/>
      <c r="P117"/>
      <c r="Q117"/>
      <c r="R117"/>
      <c r="S117"/>
      <c r="T117"/>
      <c r="U117"/>
      <c r="V117"/>
      <c r="W117"/>
      <c r="X117"/>
      <c r="Y117"/>
      <c r="Z117"/>
      <c r="AA117"/>
      <c r="AB117"/>
      <c r="AC117"/>
      <c r="AD117"/>
      <c r="AE117"/>
      <c r="AF117"/>
      <c r="AG117"/>
      <c r="AH117"/>
      <c r="AI117"/>
      <c r="AJ117"/>
      <c r="AK117"/>
      <c r="AL117"/>
      <c r="AM117"/>
    </row>
    <row r="118" spans="1:39" s="81" customFormat="1" ht="32.25" customHeight="1" x14ac:dyDescent="0.25">
      <c r="A118" s="102">
        <v>3</v>
      </c>
      <c r="B118" s="103" t="s">
        <v>79</v>
      </c>
      <c r="C118" s="12" t="s">
        <v>249</v>
      </c>
      <c r="D118" s="18">
        <v>240.08</v>
      </c>
      <c r="E118" s="162" t="s">
        <v>297</v>
      </c>
      <c r="F118" s="352" t="s">
        <v>298</v>
      </c>
      <c r="G118" s="353"/>
      <c r="H118" s="15"/>
      <c r="I118" s="15"/>
      <c r="J118"/>
      <c r="K118"/>
      <c r="L118"/>
      <c r="M118"/>
      <c r="N118"/>
      <c r="O118"/>
      <c r="P118"/>
      <c r="Q118"/>
      <c r="R118"/>
      <c r="S118"/>
      <c r="T118"/>
      <c r="U118"/>
      <c r="V118"/>
      <c r="W118"/>
      <c r="X118"/>
      <c r="Y118"/>
      <c r="Z118"/>
      <c r="AA118"/>
      <c r="AB118"/>
      <c r="AC118"/>
      <c r="AD118"/>
      <c r="AE118"/>
      <c r="AF118"/>
      <c r="AG118"/>
      <c r="AH118"/>
      <c r="AI118"/>
      <c r="AJ118"/>
      <c r="AK118"/>
      <c r="AL118"/>
      <c r="AM118"/>
    </row>
    <row r="119" spans="1:39" s="81" customFormat="1" ht="32.25" customHeight="1" x14ac:dyDescent="0.25">
      <c r="A119" s="102"/>
      <c r="B119" s="103"/>
      <c r="C119" s="12" t="s">
        <v>250</v>
      </c>
      <c r="D119" s="18">
        <v>2999.7</v>
      </c>
      <c r="E119" s="162" t="s">
        <v>292</v>
      </c>
      <c r="F119" s="163" t="s">
        <v>325</v>
      </c>
      <c r="G119" s="164"/>
      <c r="H119" s="15">
        <f>+D119*60%</f>
        <v>1799.82</v>
      </c>
      <c r="I119" s="15">
        <f>+D119*20%</f>
        <v>599.93999999999994</v>
      </c>
      <c r="J119"/>
      <c r="K119"/>
      <c r="L119"/>
      <c r="M119"/>
      <c r="N119"/>
      <c r="O119"/>
      <c r="P119"/>
      <c r="Q119"/>
      <c r="R119"/>
      <c r="S119"/>
      <c r="T119"/>
      <c r="U119"/>
      <c r="V119"/>
      <c r="W119"/>
      <c r="X119"/>
      <c r="Y119"/>
      <c r="Z119"/>
      <c r="AA119"/>
      <c r="AB119"/>
      <c r="AC119"/>
      <c r="AD119"/>
      <c r="AE119"/>
      <c r="AF119"/>
      <c r="AG119"/>
      <c r="AH119"/>
      <c r="AI119"/>
      <c r="AJ119"/>
      <c r="AK119"/>
      <c r="AL119"/>
      <c r="AM119"/>
    </row>
    <row r="120" spans="1:39" s="81" customFormat="1" ht="32.25" customHeight="1" x14ac:dyDescent="0.25">
      <c r="A120" s="102"/>
      <c r="B120" s="103"/>
      <c r="C120" s="12" t="s">
        <v>251</v>
      </c>
      <c r="D120" s="18">
        <v>5297.4</v>
      </c>
      <c r="E120" s="162" t="s">
        <v>311</v>
      </c>
      <c r="F120" s="163" t="s">
        <v>326</v>
      </c>
      <c r="G120" s="164"/>
      <c r="H120" s="15">
        <f>+D120*30%</f>
        <v>1589.2199999999998</v>
      </c>
      <c r="I120" s="15">
        <f>+D120*65%</f>
        <v>3443.31</v>
      </c>
      <c r="J120"/>
      <c r="K120"/>
      <c r="L120"/>
      <c r="M120"/>
      <c r="N120"/>
      <c r="O120"/>
      <c r="P120"/>
      <c r="Q120"/>
      <c r="R120"/>
      <c r="S120"/>
      <c r="T120"/>
      <c r="U120"/>
      <c r="V120"/>
      <c r="W120"/>
      <c r="X120"/>
      <c r="Y120"/>
      <c r="Z120"/>
      <c r="AA120"/>
      <c r="AB120"/>
      <c r="AC120"/>
      <c r="AD120"/>
      <c r="AE120"/>
      <c r="AF120"/>
      <c r="AG120"/>
      <c r="AH120"/>
      <c r="AI120"/>
      <c r="AJ120"/>
      <c r="AK120"/>
      <c r="AL120"/>
      <c r="AM120"/>
    </row>
    <row r="121" spans="1:39" s="81" customFormat="1" ht="32.25" customHeight="1" x14ac:dyDescent="0.25">
      <c r="A121" s="102"/>
      <c r="B121" s="103"/>
      <c r="C121" s="12" t="s">
        <v>241</v>
      </c>
      <c r="D121" s="18">
        <v>39918.129999999997</v>
      </c>
      <c r="E121" s="162" t="s">
        <v>297</v>
      </c>
      <c r="F121" s="163" t="s">
        <v>299</v>
      </c>
      <c r="G121" s="164"/>
      <c r="H121" s="15">
        <f>+D121*12%</f>
        <v>4790.1755999999996</v>
      </c>
      <c r="I121" s="15">
        <f>+D121*95%</f>
        <v>37922.223499999993</v>
      </c>
      <c r="J121"/>
      <c r="K121"/>
      <c r="L121"/>
      <c r="M121"/>
      <c r="N121"/>
      <c r="O121"/>
      <c r="P121"/>
      <c r="Q121"/>
      <c r="R121"/>
      <c r="S121"/>
      <c r="T121"/>
      <c r="U121"/>
      <c r="V121"/>
      <c r="W121"/>
      <c r="X121"/>
      <c r="Y121"/>
      <c r="Z121"/>
      <c r="AA121"/>
      <c r="AB121"/>
      <c r="AC121"/>
      <c r="AD121"/>
      <c r="AE121"/>
      <c r="AF121"/>
      <c r="AG121"/>
      <c r="AH121"/>
      <c r="AI121"/>
      <c r="AJ121"/>
      <c r="AK121"/>
      <c r="AL121"/>
      <c r="AM121"/>
    </row>
    <row r="122" spans="1:39" s="81" customFormat="1" ht="32.25" customHeight="1" x14ac:dyDescent="0.25">
      <c r="A122" s="102"/>
      <c r="B122" s="103"/>
      <c r="C122" s="12" t="s">
        <v>244</v>
      </c>
      <c r="D122" s="18">
        <v>5749.25</v>
      </c>
      <c r="E122" s="162" t="s">
        <v>311</v>
      </c>
      <c r="F122" s="163" t="s">
        <v>296</v>
      </c>
      <c r="G122" s="164"/>
      <c r="H122" s="15">
        <f>+D122*15%</f>
        <v>862.38749999999993</v>
      </c>
      <c r="I122" s="15">
        <f>+D122*84%</f>
        <v>4829.37</v>
      </c>
      <c r="J122"/>
      <c r="K122"/>
      <c r="L122"/>
      <c r="M122"/>
      <c r="N122"/>
      <c r="O122"/>
      <c r="P122"/>
      <c r="Q122"/>
      <c r="R122"/>
      <c r="S122"/>
      <c r="T122"/>
      <c r="U122"/>
      <c r="V122"/>
      <c r="W122"/>
      <c r="X122"/>
      <c r="Y122"/>
      <c r="Z122"/>
      <c r="AA122"/>
      <c r="AB122"/>
      <c r="AC122"/>
      <c r="AD122"/>
      <c r="AE122"/>
      <c r="AF122"/>
      <c r="AG122"/>
      <c r="AH122"/>
      <c r="AI122"/>
      <c r="AJ122"/>
      <c r="AK122"/>
      <c r="AL122"/>
      <c r="AM122"/>
    </row>
    <row r="123" spans="1:39" s="81" customFormat="1" ht="32.25" customHeight="1" x14ac:dyDescent="0.25">
      <c r="A123" s="102"/>
      <c r="B123" s="103"/>
      <c r="C123" s="12" t="s">
        <v>217</v>
      </c>
      <c r="D123" s="18">
        <v>29890.35</v>
      </c>
      <c r="E123" s="162" t="s">
        <v>311</v>
      </c>
      <c r="F123" s="163" t="s">
        <v>296</v>
      </c>
      <c r="G123" s="164"/>
      <c r="H123" s="15">
        <f>+D123*15%</f>
        <v>4483.5524999999998</v>
      </c>
      <c r="I123" s="15">
        <f>+D123*84%</f>
        <v>25107.893999999997</v>
      </c>
      <c r="J123"/>
      <c r="K123"/>
      <c r="L123"/>
      <c r="M123"/>
      <c r="N123"/>
      <c r="O123"/>
      <c r="P123"/>
      <c r="Q123"/>
      <c r="R123"/>
      <c r="S123"/>
      <c r="T123"/>
      <c r="U123"/>
      <c r="V123"/>
      <c r="W123"/>
      <c r="X123"/>
      <c r="Y123"/>
      <c r="Z123"/>
      <c r="AA123"/>
      <c r="AB123"/>
      <c r="AC123"/>
      <c r="AD123"/>
      <c r="AE123"/>
      <c r="AF123"/>
      <c r="AG123"/>
      <c r="AH123"/>
      <c r="AI123"/>
      <c r="AJ123"/>
      <c r="AK123"/>
      <c r="AL123"/>
      <c r="AM123"/>
    </row>
    <row r="124" spans="1:39" s="81" customFormat="1" ht="32.25" customHeight="1" x14ac:dyDescent="0.25">
      <c r="A124" s="102"/>
      <c r="B124" s="103"/>
      <c r="C124" s="12" t="s">
        <v>234</v>
      </c>
      <c r="D124" s="18">
        <v>5177.5200000000004</v>
      </c>
      <c r="E124" s="162" t="s">
        <v>322</v>
      </c>
      <c r="F124" s="163" t="s">
        <v>309</v>
      </c>
      <c r="G124" s="164"/>
      <c r="H124" s="15">
        <f>+D124*7%</f>
        <v>362.42640000000006</v>
      </c>
      <c r="I124" s="15">
        <f>+D124*92%</f>
        <v>4763.318400000001</v>
      </c>
      <c r="J124"/>
      <c r="K124"/>
      <c r="L124"/>
      <c r="M124"/>
      <c r="N124"/>
      <c r="O124"/>
      <c r="P124"/>
      <c r="Q124"/>
      <c r="R124"/>
      <c r="S124"/>
      <c r="T124"/>
      <c r="U124"/>
      <c r="V124"/>
      <c r="W124"/>
      <c r="X124"/>
      <c r="Y124"/>
      <c r="Z124"/>
      <c r="AA124"/>
      <c r="AB124"/>
      <c r="AC124"/>
      <c r="AD124"/>
      <c r="AE124"/>
      <c r="AF124"/>
      <c r="AG124"/>
      <c r="AH124"/>
      <c r="AI124"/>
      <c r="AJ124"/>
      <c r="AK124"/>
      <c r="AL124"/>
      <c r="AM124"/>
    </row>
    <row r="125" spans="1:39" s="81" customFormat="1" ht="32.25" customHeight="1" x14ac:dyDescent="0.25">
      <c r="A125" s="102"/>
      <c r="B125" s="103"/>
      <c r="C125" s="12" t="s">
        <v>252</v>
      </c>
      <c r="D125" s="18">
        <v>2739.0407519312398</v>
      </c>
      <c r="E125" s="162" t="s">
        <v>311</v>
      </c>
      <c r="F125" s="163" t="s">
        <v>309</v>
      </c>
      <c r="G125" s="164"/>
      <c r="H125" s="15">
        <f>+D125*7%</f>
        <v>191.73285263518682</v>
      </c>
      <c r="I125" s="15">
        <f>+D125*92%</f>
        <v>2519.9174917767409</v>
      </c>
      <c r="J125"/>
      <c r="K125"/>
      <c r="L125"/>
      <c r="M125"/>
      <c r="N125"/>
      <c r="O125"/>
      <c r="P125"/>
      <c r="Q125"/>
      <c r="R125"/>
      <c r="S125"/>
      <c r="T125"/>
      <c r="U125"/>
      <c r="V125"/>
      <c r="W125"/>
      <c r="X125"/>
      <c r="Y125"/>
      <c r="Z125"/>
      <c r="AA125"/>
      <c r="AB125"/>
      <c r="AC125"/>
      <c r="AD125"/>
      <c r="AE125"/>
      <c r="AF125"/>
      <c r="AG125"/>
      <c r="AH125"/>
      <c r="AI125"/>
      <c r="AJ125"/>
      <c r="AK125"/>
      <c r="AL125"/>
      <c r="AM125"/>
    </row>
    <row r="126" spans="1:39" s="81" customFormat="1" ht="32.25" customHeight="1" x14ac:dyDescent="0.25">
      <c r="A126" s="102"/>
      <c r="B126" s="103"/>
      <c r="C126" s="12" t="s">
        <v>238</v>
      </c>
      <c r="D126" s="18">
        <v>32416.8459912</v>
      </c>
      <c r="E126" s="162" t="s">
        <v>311</v>
      </c>
      <c r="F126" s="163" t="s">
        <v>301</v>
      </c>
      <c r="G126" s="164"/>
      <c r="H126" s="15">
        <f>+D126*10%</f>
        <v>3241.6845991200003</v>
      </c>
      <c r="I126" s="15">
        <f>+D126*85%</f>
        <v>27554.31909252</v>
      </c>
      <c r="J126"/>
      <c r="K126"/>
      <c r="L126"/>
      <c r="M126"/>
      <c r="N126"/>
      <c r="O126"/>
      <c r="P126"/>
      <c r="Q126"/>
      <c r="R126"/>
      <c r="S126"/>
      <c r="T126"/>
      <c r="U126"/>
      <c r="V126"/>
      <c r="W126"/>
      <c r="X126"/>
      <c r="Y126"/>
      <c r="Z126"/>
      <c r="AA126"/>
      <c r="AB126"/>
      <c r="AC126"/>
      <c r="AD126"/>
      <c r="AE126"/>
      <c r="AF126"/>
      <c r="AG126"/>
      <c r="AH126"/>
      <c r="AI126"/>
      <c r="AJ126"/>
      <c r="AK126"/>
      <c r="AL126"/>
      <c r="AM126"/>
    </row>
    <row r="127" spans="1:39" s="81" customFormat="1" ht="32.25" customHeight="1" x14ac:dyDescent="0.25">
      <c r="A127" s="102"/>
      <c r="B127" s="103"/>
      <c r="C127" s="12" t="s">
        <v>253</v>
      </c>
      <c r="D127" s="18">
        <v>8953.68</v>
      </c>
      <c r="E127" s="162" t="s">
        <v>311</v>
      </c>
      <c r="F127" s="163" t="s">
        <v>320</v>
      </c>
      <c r="G127" s="164"/>
      <c r="H127" s="15"/>
      <c r="I127" s="15">
        <f>+D127*70%</f>
        <v>6267.576</v>
      </c>
      <c r="J127"/>
      <c r="K127"/>
      <c r="L127"/>
      <c r="M127"/>
      <c r="N127"/>
      <c r="O127"/>
      <c r="P127"/>
      <c r="Q127"/>
      <c r="R127"/>
      <c r="S127"/>
      <c r="T127"/>
      <c r="U127"/>
      <c r="V127"/>
      <c r="W127"/>
      <c r="X127"/>
      <c r="Y127"/>
      <c r="Z127"/>
      <c r="AA127"/>
      <c r="AB127"/>
      <c r="AC127"/>
      <c r="AD127"/>
      <c r="AE127"/>
      <c r="AF127"/>
      <c r="AG127"/>
      <c r="AH127"/>
      <c r="AI127"/>
      <c r="AJ127"/>
      <c r="AK127"/>
      <c r="AL127"/>
      <c r="AM127"/>
    </row>
    <row r="128" spans="1:39" s="81" customFormat="1" ht="32.25" customHeight="1" x14ac:dyDescent="0.25">
      <c r="A128" s="102"/>
      <c r="B128" s="103"/>
      <c r="C128" s="12" t="s">
        <v>254</v>
      </c>
      <c r="D128" s="18">
        <v>244409.39</v>
      </c>
      <c r="E128" s="162" t="s">
        <v>311</v>
      </c>
      <c r="F128" s="163" t="s">
        <v>320</v>
      </c>
      <c r="G128" s="164"/>
      <c r="H128" s="15"/>
      <c r="I128" s="15">
        <f>+D128*70%</f>
        <v>171086.573</v>
      </c>
      <c r="J128"/>
      <c r="K128"/>
      <c r="L128"/>
      <c r="M128"/>
      <c r="N128"/>
      <c r="O128"/>
      <c r="P128"/>
      <c r="Q128"/>
      <c r="R128"/>
      <c r="S128"/>
      <c r="T128"/>
      <c r="U128"/>
      <c r="V128"/>
      <c r="W128"/>
      <c r="X128"/>
      <c r="Y128"/>
      <c r="Z128"/>
      <c r="AA128"/>
      <c r="AB128"/>
      <c r="AC128"/>
      <c r="AD128"/>
      <c r="AE128"/>
      <c r="AF128"/>
      <c r="AG128"/>
      <c r="AH128"/>
      <c r="AI128"/>
      <c r="AJ128"/>
      <c r="AK128"/>
      <c r="AL128"/>
      <c r="AM128"/>
    </row>
    <row r="129" spans="1:39" s="81" customFormat="1" ht="32.25" customHeight="1" x14ac:dyDescent="0.25">
      <c r="A129" s="102"/>
      <c r="B129" s="103"/>
      <c r="C129" s="12" t="s">
        <v>255</v>
      </c>
      <c r="D129" s="18">
        <v>39306.15</v>
      </c>
      <c r="E129" s="162" t="s">
        <v>311</v>
      </c>
      <c r="F129" s="163" t="s">
        <v>298</v>
      </c>
      <c r="G129" s="164"/>
      <c r="H129" s="15"/>
      <c r="I129" s="15"/>
      <c r="J129"/>
      <c r="K129"/>
      <c r="L129"/>
      <c r="M129"/>
      <c r="N129"/>
      <c r="O129"/>
      <c r="P129"/>
      <c r="Q129"/>
      <c r="R129"/>
      <c r="S129"/>
      <c r="T129"/>
      <c r="U129"/>
      <c r="V129"/>
      <c r="W129"/>
      <c r="X129"/>
      <c r="Y129"/>
      <c r="Z129"/>
      <c r="AA129"/>
      <c r="AB129"/>
      <c r="AC129"/>
      <c r="AD129"/>
      <c r="AE129"/>
      <c r="AF129"/>
      <c r="AG129"/>
      <c r="AH129"/>
      <c r="AI129"/>
      <c r="AJ129"/>
      <c r="AK129"/>
      <c r="AL129"/>
      <c r="AM129"/>
    </row>
    <row r="130" spans="1:39" s="81" customFormat="1" ht="32.25" customHeight="1" x14ac:dyDescent="0.25">
      <c r="A130" s="102"/>
      <c r="B130" s="103"/>
      <c r="C130" s="12" t="s">
        <v>256</v>
      </c>
      <c r="D130" s="18">
        <v>2177.6</v>
      </c>
      <c r="E130" s="162" t="s">
        <v>327</v>
      </c>
      <c r="F130" s="163" t="s">
        <v>298</v>
      </c>
      <c r="G130" s="164"/>
      <c r="H130" s="15"/>
      <c r="I130" s="15"/>
      <c r="J130"/>
      <c r="K130"/>
      <c r="L130"/>
      <c r="M130"/>
      <c r="N130"/>
      <c r="O130"/>
      <c r="P130"/>
      <c r="Q130"/>
      <c r="R130"/>
      <c r="S130"/>
      <c r="T130"/>
      <c r="U130"/>
      <c r="V130"/>
      <c r="W130"/>
      <c r="X130"/>
      <c r="Y130"/>
      <c r="Z130"/>
      <c r="AA130"/>
      <c r="AB130"/>
      <c r="AC130"/>
      <c r="AD130"/>
      <c r="AE130"/>
      <c r="AF130"/>
      <c r="AG130"/>
      <c r="AH130"/>
      <c r="AI130"/>
      <c r="AJ130"/>
      <c r="AK130"/>
      <c r="AL130"/>
      <c r="AM130"/>
    </row>
    <row r="131" spans="1:39" s="81" customFormat="1" ht="32.25" customHeight="1" x14ac:dyDescent="0.25">
      <c r="A131" s="102"/>
      <c r="B131" s="103"/>
      <c r="C131" s="12" t="s">
        <v>257</v>
      </c>
      <c r="D131" s="18">
        <v>64734.94</v>
      </c>
      <c r="E131" s="162" t="s">
        <v>328</v>
      </c>
      <c r="F131" s="163" t="s">
        <v>321</v>
      </c>
      <c r="G131" s="164"/>
      <c r="H131" s="15">
        <f>+D131*10%</f>
        <v>6473.4940000000006</v>
      </c>
      <c r="I131" s="15">
        <f>+D131*5%</f>
        <v>3236.7470000000003</v>
      </c>
      <c r="J131"/>
      <c r="K131"/>
      <c r="L131"/>
      <c r="M131"/>
      <c r="N131"/>
      <c r="O131"/>
      <c r="P131"/>
      <c r="Q131"/>
      <c r="R131"/>
      <c r="S131"/>
      <c r="T131"/>
      <c r="U131"/>
      <c r="V131"/>
      <c r="W131"/>
      <c r="X131"/>
      <c r="Y131"/>
      <c r="Z131"/>
      <c r="AA131"/>
      <c r="AB131"/>
      <c r="AC131"/>
      <c r="AD131"/>
      <c r="AE131"/>
      <c r="AF131"/>
      <c r="AG131"/>
      <c r="AH131"/>
      <c r="AI131"/>
      <c r="AJ131"/>
      <c r="AK131"/>
      <c r="AL131"/>
      <c r="AM131"/>
    </row>
    <row r="132" spans="1:39" s="81" customFormat="1" ht="32.25" customHeight="1" x14ac:dyDescent="0.25">
      <c r="A132" s="102"/>
      <c r="B132" s="103"/>
      <c r="C132" s="12" t="s">
        <v>258</v>
      </c>
      <c r="D132" s="18">
        <v>32643.31</v>
      </c>
      <c r="E132" s="162" t="s">
        <v>288</v>
      </c>
      <c r="F132" s="163" t="s">
        <v>316</v>
      </c>
      <c r="G132" s="164"/>
      <c r="H132" s="15">
        <f>+D132*10%</f>
        <v>3264.3310000000001</v>
      </c>
      <c r="I132" s="15">
        <f>+D132*40%</f>
        <v>13057.324000000001</v>
      </c>
      <c r="J132"/>
      <c r="K132"/>
      <c r="L132"/>
      <c r="M132"/>
      <c r="N132"/>
      <c r="O132"/>
      <c r="P132"/>
      <c r="Q132"/>
      <c r="R132"/>
      <c r="S132"/>
      <c r="T132"/>
      <c r="U132"/>
      <c r="V132"/>
      <c r="W132"/>
      <c r="X132"/>
      <c r="Y132"/>
      <c r="Z132"/>
      <c r="AA132"/>
      <c r="AB132"/>
      <c r="AC132"/>
      <c r="AD132"/>
      <c r="AE132"/>
      <c r="AF132"/>
      <c r="AG132"/>
      <c r="AH132"/>
      <c r="AI132"/>
      <c r="AJ132"/>
      <c r="AK132"/>
      <c r="AL132"/>
      <c r="AM132"/>
    </row>
    <row r="133" spans="1:39" s="81" customFormat="1" ht="32.25" customHeight="1" x14ac:dyDescent="0.25">
      <c r="A133" s="102">
        <v>4</v>
      </c>
      <c r="B133" s="103" t="s">
        <v>106</v>
      </c>
      <c r="C133" s="12" t="s">
        <v>259</v>
      </c>
      <c r="D133" s="18">
        <v>150</v>
      </c>
      <c r="E133" s="162" t="s">
        <v>329</v>
      </c>
      <c r="F133" s="352" t="s">
        <v>289</v>
      </c>
      <c r="G133" s="353"/>
      <c r="H133" s="15"/>
      <c r="I133" s="15">
        <f>+D133*90%</f>
        <v>135</v>
      </c>
      <c r="J133"/>
      <c r="K133"/>
      <c r="L133"/>
      <c r="M133"/>
      <c r="N133"/>
      <c r="O133"/>
      <c r="P133"/>
      <c r="Q133"/>
      <c r="R133"/>
      <c r="S133"/>
      <c r="T133"/>
      <c r="U133"/>
      <c r="V133"/>
      <c r="W133"/>
      <c r="X133"/>
      <c r="Y133"/>
      <c r="Z133"/>
      <c r="AA133"/>
      <c r="AB133"/>
      <c r="AC133"/>
      <c r="AD133"/>
      <c r="AE133"/>
      <c r="AF133"/>
      <c r="AG133"/>
      <c r="AH133"/>
      <c r="AI133"/>
      <c r="AJ133"/>
      <c r="AK133"/>
      <c r="AL133"/>
      <c r="AM133"/>
    </row>
    <row r="134" spans="1:39" s="81" customFormat="1" ht="32.25" customHeight="1" x14ac:dyDescent="0.25">
      <c r="A134" s="102"/>
      <c r="B134" s="103"/>
      <c r="C134" s="12" t="s">
        <v>228</v>
      </c>
      <c r="D134" s="18">
        <v>2285.77</v>
      </c>
      <c r="E134" s="162" t="s">
        <v>330</v>
      </c>
      <c r="F134" s="163" t="s">
        <v>289</v>
      </c>
      <c r="G134" s="164"/>
      <c r="H134" s="15"/>
      <c r="I134" s="15">
        <f>+D134*90%</f>
        <v>2057.1930000000002</v>
      </c>
      <c r="J134"/>
      <c r="K134"/>
      <c r="L134"/>
      <c r="M134"/>
      <c r="N134"/>
      <c r="O134"/>
      <c r="P134"/>
      <c r="Q134"/>
      <c r="R134"/>
      <c r="S134"/>
      <c r="T134"/>
      <c r="U134"/>
      <c r="V134"/>
      <c r="W134"/>
      <c r="X134"/>
      <c r="Y134"/>
      <c r="Z134"/>
      <c r="AA134"/>
      <c r="AB134"/>
      <c r="AC134"/>
      <c r="AD134"/>
      <c r="AE134"/>
      <c r="AF134"/>
      <c r="AG134"/>
      <c r="AH134"/>
      <c r="AI134"/>
      <c r="AJ134"/>
      <c r="AK134"/>
      <c r="AL134"/>
      <c r="AM134"/>
    </row>
    <row r="135" spans="1:39" s="81" customFormat="1" ht="32.25" customHeight="1" x14ac:dyDescent="0.25">
      <c r="A135" s="102"/>
      <c r="B135" s="103"/>
      <c r="C135" s="12" t="s">
        <v>220</v>
      </c>
      <c r="D135" s="18">
        <v>5502.8</v>
      </c>
      <c r="E135" s="162" t="s">
        <v>288</v>
      </c>
      <c r="F135" s="163" t="s">
        <v>289</v>
      </c>
      <c r="G135" s="164"/>
      <c r="H135" s="15"/>
      <c r="I135" s="15">
        <f>+D135*90%</f>
        <v>4952.5200000000004</v>
      </c>
      <c r="J135"/>
      <c r="K135"/>
      <c r="L135"/>
      <c r="M135"/>
      <c r="N135"/>
      <c r="O135"/>
      <c r="P135"/>
      <c r="Q135"/>
      <c r="R135"/>
      <c r="S135"/>
      <c r="T135"/>
      <c r="U135"/>
      <c r="V135"/>
      <c r="W135"/>
      <c r="X135"/>
      <c r="Y135"/>
      <c r="Z135"/>
      <c r="AA135"/>
      <c r="AB135"/>
      <c r="AC135"/>
      <c r="AD135"/>
      <c r="AE135"/>
      <c r="AF135"/>
      <c r="AG135"/>
      <c r="AH135"/>
      <c r="AI135"/>
      <c r="AJ135"/>
      <c r="AK135"/>
      <c r="AL135"/>
      <c r="AM135"/>
    </row>
    <row r="136" spans="1:39" s="81" customFormat="1" ht="32.25" customHeight="1" x14ac:dyDescent="0.25">
      <c r="A136" s="102"/>
      <c r="B136" s="103"/>
      <c r="C136" s="12" t="s">
        <v>260</v>
      </c>
      <c r="D136" s="18">
        <v>5755.94</v>
      </c>
      <c r="E136" s="162" t="s">
        <v>331</v>
      </c>
      <c r="F136" s="163" t="s">
        <v>299</v>
      </c>
      <c r="G136" s="164"/>
      <c r="H136" s="15">
        <f>+D136*12%</f>
        <v>690.7127999999999</v>
      </c>
      <c r="I136" s="15">
        <f>+D136*95%</f>
        <v>5468.1429999999991</v>
      </c>
      <c r="J136"/>
      <c r="K136"/>
      <c r="L136"/>
      <c r="M136"/>
      <c r="N136"/>
      <c r="O136"/>
      <c r="P136"/>
      <c r="Q136"/>
      <c r="R136"/>
      <c r="S136"/>
      <c r="T136"/>
      <c r="U136"/>
      <c r="V136"/>
      <c r="W136"/>
      <c r="X136"/>
      <c r="Y136"/>
      <c r="Z136"/>
      <c r="AA136"/>
      <c r="AB136"/>
      <c r="AC136"/>
      <c r="AD136"/>
      <c r="AE136"/>
      <c r="AF136"/>
      <c r="AG136"/>
      <c r="AH136"/>
      <c r="AI136"/>
      <c r="AJ136"/>
      <c r="AK136"/>
      <c r="AL136"/>
      <c r="AM136"/>
    </row>
    <row r="137" spans="1:39" s="81" customFormat="1" ht="32.25" customHeight="1" x14ac:dyDescent="0.25">
      <c r="A137" s="102"/>
      <c r="B137" s="103"/>
      <c r="C137" s="12" t="s">
        <v>261</v>
      </c>
      <c r="D137" s="18">
        <v>7246.51</v>
      </c>
      <c r="E137" s="162" t="s">
        <v>331</v>
      </c>
      <c r="F137" s="163" t="s">
        <v>299</v>
      </c>
      <c r="G137" s="164"/>
      <c r="H137" s="15">
        <f>+D137*12%</f>
        <v>869.58119999999997</v>
      </c>
      <c r="I137" s="15">
        <f>+D137*95%</f>
        <v>6884.1845000000003</v>
      </c>
      <c r="J137"/>
      <c r="K137"/>
      <c r="L137"/>
      <c r="M137"/>
      <c r="N137"/>
      <c r="O137"/>
      <c r="P137"/>
      <c r="Q137"/>
      <c r="R137"/>
      <c r="S137"/>
      <c r="T137"/>
      <c r="U137"/>
      <c r="V137"/>
      <c r="W137"/>
      <c r="X137"/>
      <c r="Y137"/>
      <c r="Z137"/>
      <c r="AA137"/>
      <c r="AB137"/>
      <c r="AC137"/>
      <c r="AD137"/>
      <c r="AE137"/>
      <c r="AF137"/>
      <c r="AG137"/>
      <c r="AH137"/>
      <c r="AI137"/>
      <c r="AJ137"/>
      <c r="AK137"/>
      <c r="AL137"/>
      <c r="AM137"/>
    </row>
    <row r="138" spans="1:39" s="81" customFormat="1" ht="32.25" customHeight="1" x14ac:dyDescent="0.25">
      <c r="A138" s="102"/>
      <c r="B138" s="103"/>
      <c r="C138" s="12" t="s">
        <v>217</v>
      </c>
      <c r="D138" s="18">
        <v>2177.4375</v>
      </c>
      <c r="E138" s="162" t="s">
        <v>288</v>
      </c>
      <c r="F138" s="163" t="s">
        <v>296</v>
      </c>
      <c r="G138" s="164"/>
      <c r="H138" s="15">
        <f>+D138*15%</f>
        <v>326.61562499999997</v>
      </c>
      <c r="I138" s="15">
        <f>+D138*84%</f>
        <v>1829.0474999999999</v>
      </c>
      <c r="J138"/>
      <c r="K138"/>
      <c r="L138"/>
      <c r="M138"/>
      <c r="N138"/>
      <c r="O138"/>
      <c r="P138"/>
      <c r="Q138"/>
      <c r="R138"/>
      <c r="S138"/>
      <c r="T138"/>
      <c r="U138"/>
      <c r="V138"/>
      <c r="W138"/>
      <c r="X138"/>
      <c r="Y138"/>
      <c r="Z138"/>
      <c r="AA138"/>
      <c r="AB138"/>
      <c r="AC138"/>
      <c r="AD138"/>
      <c r="AE138"/>
      <c r="AF138"/>
      <c r="AG138"/>
      <c r="AH138"/>
      <c r="AI138"/>
      <c r="AJ138"/>
      <c r="AK138"/>
      <c r="AL138"/>
      <c r="AM138"/>
    </row>
    <row r="139" spans="1:39" s="81" customFormat="1" ht="32.25" customHeight="1" x14ac:dyDescent="0.25">
      <c r="A139" s="102"/>
      <c r="B139" s="103"/>
      <c r="C139" s="12" t="s">
        <v>234</v>
      </c>
      <c r="D139" s="18">
        <v>79.75</v>
      </c>
      <c r="E139" s="162" t="s">
        <v>288</v>
      </c>
      <c r="F139" s="163" t="s">
        <v>309</v>
      </c>
      <c r="G139" s="164"/>
      <c r="H139" s="15">
        <f>+D139*7%</f>
        <v>5.5825000000000005</v>
      </c>
      <c r="I139" s="15">
        <f>+D139*92%</f>
        <v>73.37</v>
      </c>
      <c r="J139"/>
      <c r="K139"/>
      <c r="L139"/>
      <c r="M139"/>
      <c r="N139"/>
      <c r="O139"/>
      <c r="P139"/>
      <c r="Q139"/>
      <c r="R139"/>
      <c r="S139"/>
      <c r="T139"/>
      <c r="U139"/>
      <c r="V139"/>
      <c r="W139"/>
      <c r="X139"/>
      <c r="Y139"/>
      <c r="Z139"/>
      <c r="AA139"/>
      <c r="AB139"/>
      <c r="AC139"/>
      <c r="AD139"/>
      <c r="AE139"/>
      <c r="AF139"/>
      <c r="AG139"/>
      <c r="AH139"/>
      <c r="AI139"/>
      <c r="AJ139"/>
      <c r="AK139"/>
      <c r="AL139"/>
      <c r="AM139"/>
    </row>
    <row r="140" spans="1:39" s="81" customFormat="1" ht="32.25" customHeight="1" x14ac:dyDescent="0.25">
      <c r="A140" s="102"/>
      <c r="B140" s="103"/>
      <c r="C140" s="12" t="s">
        <v>262</v>
      </c>
      <c r="D140" s="18">
        <v>240</v>
      </c>
      <c r="E140" s="162" t="s">
        <v>332</v>
      </c>
      <c r="F140" s="163" t="s">
        <v>333</v>
      </c>
      <c r="G140" s="164"/>
      <c r="H140" s="15">
        <f>+D140*30%</f>
        <v>72</v>
      </c>
      <c r="I140" s="15">
        <f>+D140*60%</f>
        <v>144</v>
      </c>
      <c r="J140"/>
      <c r="K140"/>
      <c r="L140"/>
      <c r="M140"/>
      <c r="N140"/>
      <c r="O140"/>
      <c r="P140"/>
      <c r="Q140"/>
      <c r="R140"/>
      <c r="S140"/>
      <c r="T140"/>
      <c r="U140"/>
      <c r="V140"/>
      <c r="W140"/>
      <c r="X140"/>
      <c r="Y140"/>
      <c r="Z140"/>
      <c r="AA140"/>
      <c r="AB140"/>
      <c r="AC140"/>
      <c r="AD140"/>
      <c r="AE140"/>
      <c r="AF140"/>
      <c r="AG140"/>
      <c r="AH140"/>
      <c r="AI140"/>
      <c r="AJ140"/>
      <c r="AK140"/>
      <c r="AL140"/>
      <c r="AM140"/>
    </row>
    <row r="141" spans="1:39" s="81" customFormat="1" ht="32.25" customHeight="1" x14ac:dyDescent="0.25">
      <c r="A141" s="102"/>
      <c r="B141" s="103"/>
      <c r="C141" s="12" t="s">
        <v>224</v>
      </c>
      <c r="D141" s="18">
        <v>9.48</v>
      </c>
      <c r="E141" s="162" t="s">
        <v>334</v>
      </c>
      <c r="F141" s="163" t="s">
        <v>301</v>
      </c>
      <c r="G141" s="164"/>
      <c r="H141" s="15">
        <f>+D141*10%</f>
        <v>0.94800000000000006</v>
      </c>
      <c r="I141" s="15">
        <f>+D141*85%</f>
        <v>8.0579999999999998</v>
      </c>
      <c r="J141"/>
      <c r="K141"/>
      <c r="L141"/>
      <c r="M141"/>
      <c r="N141"/>
      <c r="O141"/>
      <c r="P141"/>
      <c r="Q141"/>
      <c r="R141"/>
      <c r="S141"/>
      <c r="T141"/>
      <c r="U141"/>
      <c r="V141"/>
      <c r="W141"/>
      <c r="X141"/>
      <c r="Y141"/>
      <c r="Z141"/>
      <c r="AA141"/>
      <c r="AB141"/>
      <c r="AC141"/>
      <c r="AD141"/>
      <c r="AE141"/>
      <c r="AF141"/>
      <c r="AG141"/>
      <c r="AH141"/>
      <c r="AI141"/>
      <c r="AJ141"/>
      <c r="AK141"/>
      <c r="AL141"/>
      <c r="AM141"/>
    </row>
    <row r="142" spans="1:39" s="81" customFormat="1" ht="32.25" customHeight="1" x14ac:dyDescent="0.25">
      <c r="A142" s="102"/>
      <c r="B142" s="103"/>
      <c r="C142" s="12" t="s">
        <v>263</v>
      </c>
      <c r="D142" s="18">
        <v>86.3</v>
      </c>
      <c r="E142" s="162" t="s">
        <v>335</v>
      </c>
      <c r="F142" s="163" t="s">
        <v>336</v>
      </c>
      <c r="G142" s="164"/>
      <c r="H142" s="15">
        <f>+D142*10%</f>
        <v>8.6300000000000008</v>
      </c>
      <c r="I142" s="15">
        <f>+D142*90%</f>
        <v>77.67</v>
      </c>
      <c r="J142"/>
      <c r="K142"/>
      <c r="L142"/>
      <c r="M142"/>
      <c r="N142"/>
      <c r="O142"/>
      <c r="P142"/>
      <c r="Q142"/>
      <c r="R142"/>
      <c r="S142"/>
      <c r="T142"/>
      <c r="U142"/>
      <c r="V142"/>
      <c r="W142"/>
      <c r="X142"/>
      <c r="Y142"/>
      <c r="Z142"/>
      <c r="AA142"/>
      <c r="AB142"/>
      <c r="AC142"/>
      <c r="AD142"/>
      <c r="AE142"/>
      <c r="AF142"/>
      <c r="AG142"/>
      <c r="AH142"/>
      <c r="AI142"/>
      <c r="AJ142"/>
      <c r="AK142"/>
      <c r="AL142"/>
      <c r="AM142"/>
    </row>
    <row r="143" spans="1:39" s="81" customFormat="1" ht="32.25" customHeight="1" x14ac:dyDescent="0.25">
      <c r="A143" s="102"/>
      <c r="B143" s="103"/>
      <c r="C143" s="12" t="s">
        <v>264</v>
      </c>
      <c r="D143" s="18">
        <v>432</v>
      </c>
      <c r="E143" s="162" t="s">
        <v>292</v>
      </c>
      <c r="F143" s="163" t="s">
        <v>315</v>
      </c>
      <c r="G143" s="164"/>
      <c r="H143" s="15"/>
      <c r="I143" s="16">
        <f>+D143*90%</f>
        <v>388.8</v>
      </c>
      <c r="J143"/>
      <c r="K143"/>
      <c r="L143"/>
      <c r="M143"/>
      <c r="N143"/>
      <c r="O143"/>
      <c r="P143"/>
      <c r="Q143"/>
      <c r="R143"/>
      <c r="S143"/>
      <c r="T143"/>
      <c r="U143"/>
      <c r="V143"/>
      <c r="W143"/>
      <c r="X143"/>
      <c r="Y143"/>
      <c r="Z143"/>
      <c r="AA143"/>
      <c r="AB143"/>
      <c r="AC143"/>
      <c r="AD143"/>
      <c r="AE143"/>
      <c r="AF143"/>
      <c r="AG143"/>
      <c r="AH143"/>
      <c r="AI143"/>
      <c r="AJ143"/>
      <c r="AK143"/>
      <c r="AL143"/>
      <c r="AM143"/>
    </row>
    <row r="144" spans="1:39" s="81" customFormat="1" ht="32.25" customHeight="1" x14ac:dyDescent="0.25">
      <c r="A144" s="102"/>
      <c r="B144" s="103"/>
      <c r="C144" s="12" t="s">
        <v>265</v>
      </c>
      <c r="D144" s="18">
        <v>9</v>
      </c>
      <c r="E144" s="162" t="s">
        <v>292</v>
      </c>
      <c r="F144" s="163" t="s">
        <v>315</v>
      </c>
      <c r="G144" s="164"/>
      <c r="H144" s="15"/>
      <c r="I144" s="16">
        <f>+D144*90%</f>
        <v>8.1</v>
      </c>
      <c r="J144"/>
      <c r="K144"/>
      <c r="L144"/>
      <c r="M144"/>
      <c r="N144"/>
      <c r="O144"/>
      <c r="P144"/>
      <c r="Q144"/>
      <c r="R144"/>
      <c r="S144"/>
      <c r="T144"/>
      <c r="U144"/>
      <c r="V144"/>
      <c r="W144"/>
      <c r="X144"/>
      <c r="Y144"/>
      <c r="Z144"/>
      <c r="AA144"/>
      <c r="AB144"/>
      <c r="AC144"/>
      <c r="AD144"/>
      <c r="AE144"/>
      <c r="AF144"/>
      <c r="AG144"/>
      <c r="AH144"/>
      <c r="AI144"/>
      <c r="AJ144"/>
      <c r="AK144"/>
      <c r="AL144"/>
      <c r="AM144"/>
    </row>
    <row r="145" spans="1:39" s="81" customFormat="1" ht="32.25" customHeight="1" x14ac:dyDescent="0.25">
      <c r="A145" s="102"/>
      <c r="B145" s="103"/>
      <c r="C145" s="12" t="s">
        <v>266</v>
      </c>
      <c r="D145" s="18">
        <v>0.4</v>
      </c>
      <c r="E145" s="162" t="s">
        <v>312</v>
      </c>
      <c r="F145" s="163" t="s">
        <v>293</v>
      </c>
      <c r="G145" s="164"/>
      <c r="H145" s="15"/>
      <c r="I145" s="15">
        <f>+D145*30%</f>
        <v>0.12</v>
      </c>
      <c r="J145"/>
      <c r="K145"/>
      <c r="L145"/>
      <c r="M145"/>
      <c r="N145"/>
      <c r="O145"/>
      <c r="P145"/>
      <c r="Q145"/>
      <c r="R145"/>
      <c r="S145"/>
      <c r="T145"/>
      <c r="U145"/>
      <c r="V145"/>
      <c r="W145"/>
      <c r="X145"/>
      <c r="Y145"/>
      <c r="Z145"/>
      <c r="AA145"/>
      <c r="AB145"/>
      <c r="AC145"/>
      <c r="AD145"/>
      <c r="AE145"/>
      <c r="AF145"/>
      <c r="AG145"/>
      <c r="AH145"/>
      <c r="AI145"/>
      <c r="AJ145"/>
      <c r="AK145"/>
      <c r="AL145"/>
      <c r="AM145"/>
    </row>
    <row r="146" spans="1:39" s="81" customFormat="1" ht="32.25" customHeight="1" x14ac:dyDescent="0.25">
      <c r="A146" s="102"/>
      <c r="B146" s="103"/>
      <c r="C146" s="12" t="s">
        <v>240</v>
      </c>
      <c r="D146" s="18">
        <v>9</v>
      </c>
      <c r="E146" s="162" t="s">
        <v>312</v>
      </c>
      <c r="F146" s="163" t="s">
        <v>293</v>
      </c>
      <c r="G146" s="164"/>
      <c r="H146" s="15"/>
      <c r="I146" s="15">
        <f>+D146*30%</f>
        <v>2.6999999999999997</v>
      </c>
      <c r="J146"/>
      <c r="K146"/>
      <c r="L146"/>
      <c r="M146"/>
      <c r="N146"/>
      <c r="O146"/>
      <c r="P146"/>
      <c r="Q146"/>
      <c r="R146"/>
      <c r="S146"/>
      <c r="T146"/>
      <c r="U146"/>
      <c r="V146"/>
      <c r="W146"/>
      <c r="X146"/>
      <c r="Y146"/>
      <c r="Z146"/>
      <c r="AA146"/>
      <c r="AB146"/>
      <c r="AC146"/>
      <c r="AD146"/>
      <c r="AE146"/>
      <c r="AF146"/>
      <c r="AG146"/>
      <c r="AH146"/>
      <c r="AI146"/>
      <c r="AJ146"/>
      <c r="AK146"/>
      <c r="AL146"/>
      <c r="AM146"/>
    </row>
    <row r="147" spans="1:39" s="81" customFormat="1" ht="32.25" customHeight="1" x14ac:dyDescent="0.25">
      <c r="A147" s="102"/>
      <c r="B147" s="103"/>
      <c r="C147" s="12" t="s">
        <v>231</v>
      </c>
      <c r="D147" s="18">
        <v>15.5664</v>
      </c>
      <c r="E147" s="162" t="s">
        <v>307</v>
      </c>
      <c r="F147" s="163" t="s">
        <v>293</v>
      </c>
      <c r="G147" s="164"/>
      <c r="H147" s="15"/>
      <c r="I147" s="15">
        <f>+D147*30%</f>
        <v>4.6699199999999994</v>
      </c>
      <c r="J147"/>
      <c r="K147"/>
      <c r="L147"/>
      <c r="M147"/>
      <c r="N147"/>
      <c r="O147"/>
      <c r="P147"/>
      <c r="Q147"/>
      <c r="R147"/>
      <c r="S147"/>
      <c r="T147"/>
      <c r="U147"/>
      <c r="V147"/>
      <c r="W147"/>
      <c r="X147"/>
      <c r="Y147"/>
      <c r="Z147"/>
      <c r="AA147"/>
      <c r="AB147"/>
      <c r="AC147"/>
      <c r="AD147"/>
      <c r="AE147"/>
      <c r="AF147"/>
      <c r="AG147"/>
      <c r="AH147"/>
      <c r="AI147"/>
      <c r="AJ147"/>
      <c r="AK147"/>
      <c r="AL147"/>
      <c r="AM147"/>
    </row>
    <row r="148" spans="1:39" s="81" customFormat="1" ht="32.25" customHeight="1" x14ac:dyDescent="0.25">
      <c r="A148" s="102"/>
      <c r="B148" s="103"/>
      <c r="C148" s="12" t="s">
        <v>218</v>
      </c>
      <c r="D148" s="18">
        <v>22.5</v>
      </c>
      <c r="E148" s="162" t="s">
        <v>297</v>
      </c>
      <c r="F148" s="163" t="s">
        <v>298</v>
      </c>
      <c r="G148" s="164"/>
      <c r="H148" s="15"/>
      <c r="I148" s="15"/>
      <c r="J148"/>
      <c r="K148"/>
      <c r="L148"/>
      <c r="M148"/>
      <c r="N148"/>
      <c r="O148"/>
      <c r="P148"/>
      <c r="Q148"/>
      <c r="R148"/>
      <c r="S148"/>
      <c r="T148"/>
      <c r="U148"/>
      <c r="V148"/>
      <c r="W148"/>
      <c r="X148"/>
      <c r="Y148"/>
      <c r="Z148"/>
      <c r="AA148"/>
      <c r="AB148"/>
      <c r="AC148"/>
      <c r="AD148"/>
      <c r="AE148"/>
      <c r="AF148"/>
      <c r="AG148"/>
      <c r="AH148"/>
      <c r="AI148"/>
      <c r="AJ148"/>
      <c r="AK148"/>
      <c r="AL148"/>
      <c r="AM148"/>
    </row>
    <row r="149" spans="1:39" s="81" customFormat="1" ht="32.25" customHeight="1" x14ac:dyDescent="0.25">
      <c r="A149" s="102"/>
      <c r="B149" s="103"/>
      <c r="C149" s="12" t="s">
        <v>256</v>
      </c>
      <c r="D149" s="18">
        <v>6</v>
      </c>
      <c r="E149" s="162" t="s">
        <v>300</v>
      </c>
      <c r="F149" s="163" t="s">
        <v>298</v>
      </c>
      <c r="G149" s="164"/>
      <c r="H149" s="15"/>
      <c r="I149" s="15"/>
      <c r="J149"/>
      <c r="K149"/>
      <c r="L149"/>
      <c r="M149"/>
      <c r="N149"/>
      <c r="O149"/>
      <c r="P149"/>
      <c r="Q149"/>
      <c r="R149"/>
      <c r="S149"/>
      <c r="T149"/>
      <c r="U149"/>
      <c r="V149"/>
      <c r="W149"/>
      <c r="X149"/>
      <c r="Y149"/>
      <c r="Z149"/>
      <c r="AA149"/>
      <c r="AB149"/>
      <c r="AC149"/>
      <c r="AD149"/>
      <c r="AE149"/>
      <c r="AF149"/>
      <c r="AG149"/>
      <c r="AH149"/>
      <c r="AI149"/>
      <c r="AJ149"/>
      <c r="AK149"/>
      <c r="AL149"/>
      <c r="AM149"/>
    </row>
    <row r="150" spans="1:39" s="81" customFormat="1" ht="32.25" customHeight="1" x14ac:dyDescent="0.25">
      <c r="A150" s="102"/>
      <c r="B150" s="103"/>
      <c r="C150" s="12" t="s">
        <v>267</v>
      </c>
      <c r="D150" s="18">
        <v>843.75</v>
      </c>
      <c r="E150" s="162" t="s">
        <v>288</v>
      </c>
      <c r="F150" s="163" t="s">
        <v>316</v>
      </c>
      <c r="G150" s="164"/>
      <c r="H150" s="15">
        <f>+D150*10%</f>
        <v>84.375</v>
      </c>
      <c r="I150" s="15">
        <f>+D150*40%</f>
        <v>337.5</v>
      </c>
      <c r="J150"/>
      <c r="K150"/>
      <c r="L150"/>
      <c r="M150"/>
      <c r="N150"/>
      <c r="O150"/>
      <c r="P150"/>
      <c r="Q150"/>
      <c r="R150"/>
      <c r="S150"/>
      <c r="T150"/>
      <c r="U150"/>
      <c r="V150"/>
      <c r="W150"/>
      <c r="X150"/>
      <c r="Y150"/>
      <c r="Z150"/>
      <c r="AA150"/>
      <c r="AB150"/>
      <c r="AC150"/>
      <c r="AD150"/>
      <c r="AE150"/>
      <c r="AF150"/>
      <c r="AG150"/>
      <c r="AH150"/>
      <c r="AI150"/>
      <c r="AJ150"/>
      <c r="AK150"/>
      <c r="AL150"/>
      <c r="AM150"/>
    </row>
    <row r="151" spans="1:39" s="81" customFormat="1" ht="32.25" customHeight="1" x14ac:dyDescent="0.25">
      <c r="A151" s="102"/>
      <c r="B151" s="103"/>
      <c r="C151" s="12" t="s">
        <v>257</v>
      </c>
      <c r="D151" s="18">
        <v>43.3</v>
      </c>
      <c r="E151" s="162" t="s">
        <v>300</v>
      </c>
      <c r="F151" s="163" t="s">
        <v>321</v>
      </c>
      <c r="G151" s="164"/>
      <c r="H151" s="15">
        <f>+D151*10%</f>
        <v>4.33</v>
      </c>
      <c r="I151" s="15">
        <f>+D151*5%</f>
        <v>2.165</v>
      </c>
      <c r="J151"/>
      <c r="K151"/>
      <c r="L151"/>
      <c r="M151"/>
      <c r="N151"/>
      <c r="O151"/>
      <c r="P151"/>
      <c r="Q151"/>
      <c r="R151"/>
      <c r="S151"/>
      <c r="T151"/>
      <c r="U151"/>
      <c r="V151"/>
      <c r="W151"/>
      <c r="X151"/>
      <c r="Y151"/>
      <c r="Z151"/>
      <c r="AA151"/>
      <c r="AB151"/>
      <c r="AC151"/>
      <c r="AD151"/>
      <c r="AE151"/>
      <c r="AF151"/>
      <c r="AG151"/>
      <c r="AH151"/>
      <c r="AI151"/>
      <c r="AJ151"/>
      <c r="AK151"/>
      <c r="AL151"/>
      <c r="AM151"/>
    </row>
    <row r="152" spans="1:39" s="81" customFormat="1" ht="32.25" customHeight="1" x14ac:dyDescent="0.25">
      <c r="A152" s="102"/>
      <c r="B152" s="103"/>
      <c r="C152" s="12" t="s">
        <v>268</v>
      </c>
      <c r="D152" s="18">
        <v>2137.5</v>
      </c>
      <c r="E152" s="162" t="s">
        <v>288</v>
      </c>
      <c r="F152" s="163" t="s">
        <v>316</v>
      </c>
      <c r="G152" s="164"/>
      <c r="H152" s="15">
        <f>+D152*10%</f>
        <v>213.75</v>
      </c>
      <c r="I152" s="15">
        <f>+D152*40%</f>
        <v>855</v>
      </c>
      <c r="J152"/>
      <c r="K152"/>
      <c r="L152"/>
      <c r="M152"/>
      <c r="N152"/>
      <c r="O152"/>
      <c r="P152"/>
      <c r="Q152"/>
      <c r="R152"/>
      <c r="S152"/>
      <c r="T152"/>
      <c r="U152"/>
      <c r="V152"/>
      <c r="W152"/>
      <c r="X152"/>
      <c r="Y152"/>
      <c r="Z152"/>
      <c r="AA152"/>
      <c r="AB152"/>
      <c r="AC152"/>
      <c r="AD152"/>
      <c r="AE152"/>
      <c r="AF152"/>
      <c r="AG152"/>
      <c r="AH152"/>
      <c r="AI152"/>
      <c r="AJ152"/>
      <c r="AK152"/>
      <c r="AL152"/>
      <c r="AM152"/>
    </row>
    <row r="153" spans="1:39" s="81" customFormat="1" ht="32.25" customHeight="1" x14ac:dyDescent="0.25">
      <c r="A153" s="102">
        <v>5</v>
      </c>
      <c r="B153" s="103" t="s">
        <v>81</v>
      </c>
      <c r="C153" s="12" t="s">
        <v>232</v>
      </c>
      <c r="D153" s="18">
        <v>15436.96</v>
      </c>
      <c r="E153" s="162" t="s">
        <v>297</v>
      </c>
      <c r="F153" s="352" t="s">
        <v>289</v>
      </c>
      <c r="G153" s="353"/>
      <c r="H153" s="15"/>
      <c r="I153" s="15">
        <f>+D153*90%</f>
        <v>13893.263999999999</v>
      </c>
      <c r="J153"/>
      <c r="K153"/>
      <c r="L153"/>
      <c r="M153"/>
      <c r="N153"/>
      <c r="O153"/>
      <c r="P153"/>
      <c r="Q153"/>
      <c r="R153"/>
      <c r="S153"/>
      <c r="T153"/>
      <c r="U153"/>
      <c r="V153"/>
      <c r="W153"/>
      <c r="X153"/>
      <c r="Y153"/>
      <c r="Z153"/>
      <c r="AA153"/>
      <c r="AB153"/>
      <c r="AC153"/>
      <c r="AD153"/>
      <c r="AE153"/>
      <c r="AF153"/>
      <c r="AG153"/>
      <c r="AH153"/>
      <c r="AI153"/>
      <c r="AJ153"/>
      <c r="AK153"/>
      <c r="AL153"/>
      <c r="AM153"/>
    </row>
    <row r="154" spans="1:39" s="81" customFormat="1" ht="32.25" customHeight="1" x14ac:dyDescent="0.25">
      <c r="A154" s="102"/>
      <c r="B154" s="103"/>
      <c r="C154" s="12" t="s">
        <v>269</v>
      </c>
      <c r="D154" s="18">
        <v>385</v>
      </c>
      <c r="E154" s="162" t="s">
        <v>297</v>
      </c>
      <c r="F154" s="163" t="s">
        <v>289</v>
      </c>
      <c r="G154" s="164"/>
      <c r="H154" s="15"/>
      <c r="I154" s="15">
        <f>+D154*90%</f>
        <v>346.5</v>
      </c>
      <c r="J154"/>
      <c r="K154"/>
      <c r="L154"/>
      <c r="M154"/>
      <c r="N154"/>
      <c r="O154"/>
      <c r="P154"/>
      <c r="Q154"/>
      <c r="R154"/>
      <c r="S154"/>
      <c r="T154"/>
      <c r="U154"/>
      <c r="V154"/>
      <c r="W154"/>
      <c r="X154"/>
      <c r="Y154"/>
      <c r="Z154"/>
      <c r="AA154"/>
      <c r="AB154"/>
      <c r="AC154"/>
      <c r="AD154"/>
      <c r="AE154"/>
      <c r="AF154"/>
      <c r="AG154"/>
      <c r="AH154"/>
      <c r="AI154"/>
      <c r="AJ154"/>
      <c r="AK154"/>
      <c r="AL154"/>
      <c r="AM154"/>
    </row>
    <row r="155" spans="1:39" s="81" customFormat="1" ht="32.25" customHeight="1" x14ac:dyDescent="0.25">
      <c r="A155" s="102"/>
      <c r="B155" s="103"/>
      <c r="C155" s="12" t="s">
        <v>220</v>
      </c>
      <c r="D155" s="18">
        <v>78</v>
      </c>
      <c r="E155" s="162" t="s">
        <v>288</v>
      </c>
      <c r="F155" s="163" t="s">
        <v>289</v>
      </c>
      <c r="G155" s="164"/>
      <c r="H155" s="15"/>
      <c r="I155" s="15">
        <f>+D155*90%</f>
        <v>70.2</v>
      </c>
      <c r="J155"/>
      <c r="K155"/>
      <c r="L155"/>
      <c r="M155"/>
      <c r="N155"/>
      <c r="O155"/>
      <c r="P155"/>
      <c r="Q155"/>
      <c r="R155"/>
      <c r="S155"/>
      <c r="T155"/>
      <c r="U155"/>
      <c r="V155"/>
      <c r="W155"/>
      <c r="X155"/>
      <c r="Y155"/>
      <c r="Z155"/>
      <c r="AA155"/>
      <c r="AB155"/>
      <c r="AC155"/>
      <c r="AD155"/>
      <c r="AE155"/>
      <c r="AF155"/>
      <c r="AG155"/>
      <c r="AH155"/>
      <c r="AI155"/>
      <c r="AJ155"/>
      <c r="AK155"/>
      <c r="AL155"/>
      <c r="AM155"/>
    </row>
    <row r="156" spans="1:39" s="81" customFormat="1" ht="32.25" customHeight="1" x14ac:dyDescent="0.25">
      <c r="A156" s="102"/>
      <c r="B156" s="103"/>
      <c r="C156" s="12" t="s">
        <v>270</v>
      </c>
      <c r="D156" s="18">
        <v>726.26183941605802</v>
      </c>
      <c r="E156" s="162" t="s">
        <v>331</v>
      </c>
      <c r="F156" s="163" t="s">
        <v>299</v>
      </c>
      <c r="G156" s="164"/>
      <c r="H156" s="15">
        <f>+D156*12%</f>
        <v>87.151420729926954</v>
      </c>
      <c r="I156" s="15">
        <f>+D156*95%</f>
        <v>689.94874744525509</v>
      </c>
      <c r="J156"/>
      <c r="K156"/>
      <c r="L156"/>
      <c r="M156"/>
      <c r="N156"/>
      <c r="O156"/>
      <c r="P156"/>
      <c r="Q156"/>
      <c r="R156"/>
      <c r="S156"/>
      <c r="T156"/>
      <c r="U156"/>
      <c r="V156"/>
      <c r="W156"/>
      <c r="X156"/>
      <c r="Y156"/>
      <c r="Z156"/>
      <c r="AA156"/>
      <c r="AB156"/>
      <c r="AC156"/>
      <c r="AD156"/>
      <c r="AE156"/>
      <c r="AF156"/>
      <c r="AG156"/>
      <c r="AH156"/>
      <c r="AI156"/>
      <c r="AJ156"/>
      <c r="AK156"/>
      <c r="AL156"/>
      <c r="AM156"/>
    </row>
    <row r="157" spans="1:39" s="81" customFormat="1" ht="32.25" customHeight="1" x14ac:dyDescent="0.25">
      <c r="A157" s="102"/>
      <c r="B157" s="103"/>
      <c r="C157" s="12" t="s">
        <v>244</v>
      </c>
      <c r="D157" s="18">
        <v>2103.8249999999998</v>
      </c>
      <c r="E157" s="162" t="s">
        <v>331</v>
      </c>
      <c r="F157" s="163" t="s">
        <v>299</v>
      </c>
      <c r="G157" s="152"/>
      <c r="H157" s="15">
        <f>+D157*12%</f>
        <v>252.45899999999997</v>
      </c>
      <c r="I157" s="15">
        <f>+D157*95%</f>
        <v>1998.6337499999997</v>
      </c>
      <c r="J157"/>
      <c r="K157"/>
      <c r="L157"/>
      <c r="M157"/>
      <c r="N157"/>
      <c r="O157"/>
      <c r="P157"/>
      <c r="Q157"/>
      <c r="R157"/>
      <c r="S157"/>
      <c r="T157"/>
      <c r="U157"/>
      <c r="V157"/>
      <c r="W157"/>
      <c r="X157"/>
      <c r="Y157"/>
      <c r="Z157"/>
      <c r="AA157"/>
      <c r="AB157"/>
      <c r="AC157"/>
      <c r="AD157"/>
      <c r="AE157"/>
      <c r="AF157"/>
      <c r="AG157"/>
      <c r="AH157"/>
      <c r="AI157"/>
      <c r="AJ157"/>
      <c r="AK157"/>
      <c r="AL157"/>
      <c r="AM157"/>
    </row>
    <row r="158" spans="1:39" s="81" customFormat="1" ht="32.25" customHeight="1" x14ac:dyDescent="0.25">
      <c r="A158" s="102"/>
      <c r="B158" s="103"/>
      <c r="C158" s="12" t="s">
        <v>261</v>
      </c>
      <c r="D158" s="18">
        <v>104.7303</v>
      </c>
      <c r="E158" s="162" t="s">
        <v>331</v>
      </c>
      <c r="F158" s="163" t="s">
        <v>299</v>
      </c>
      <c r="G158" s="152"/>
      <c r="H158" s="15">
        <f>+D158*12%</f>
        <v>12.567636</v>
      </c>
      <c r="I158" s="15">
        <f>+D158*95%</f>
        <v>99.493784999999988</v>
      </c>
      <c r="J158"/>
      <c r="K158"/>
      <c r="L158"/>
      <c r="M158"/>
      <c r="N158"/>
      <c r="O158"/>
      <c r="P158"/>
      <c r="Q158"/>
      <c r="R158"/>
      <c r="S158"/>
      <c r="T158"/>
      <c r="U158"/>
      <c r="V158"/>
      <c r="W158"/>
      <c r="X158"/>
      <c r="Y158"/>
      <c r="Z158"/>
      <c r="AA158"/>
      <c r="AB158"/>
      <c r="AC158"/>
      <c r="AD158"/>
      <c r="AE158"/>
      <c r="AF158"/>
      <c r="AG158"/>
      <c r="AH158"/>
      <c r="AI158"/>
      <c r="AJ158"/>
      <c r="AK158"/>
      <c r="AL158"/>
      <c r="AM158"/>
    </row>
    <row r="159" spans="1:39" s="81" customFormat="1" ht="32.25" customHeight="1" x14ac:dyDescent="0.25">
      <c r="A159" s="102"/>
      <c r="B159" s="103"/>
      <c r="C159" s="12" t="s">
        <v>217</v>
      </c>
      <c r="D159" s="18">
        <v>17.25</v>
      </c>
      <c r="E159" s="162" t="s">
        <v>331</v>
      </c>
      <c r="F159" s="163" t="s">
        <v>296</v>
      </c>
      <c r="G159" s="152"/>
      <c r="H159" s="15">
        <f>+D159*15%</f>
        <v>2.5874999999999999</v>
      </c>
      <c r="I159" s="15">
        <f>+D159*84%</f>
        <v>14.49</v>
      </c>
      <c r="J159"/>
      <c r="K159"/>
      <c r="L159"/>
      <c r="M159"/>
      <c r="N159"/>
      <c r="O159"/>
      <c r="P159"/>
      <c r="Q159"/>
      <c r="R159"/>
      <c r="S159"/>
      <c r="T159"/>
      <c r="U159"/>
      <c r="V159"/>
      <c r="W159"/>
      <c r="X159"/>
      <c r="Y159"/>
      <c r="Z159"/>
      <c r="AA159"/>
      <c r="AB159"/>
      <c r="AC159"/>
      <c r="AD159"/>
      <c r="AE159"/>
      <c r="AF159"/>
      <c r="AG159"/>
      <c r="AH159"/>
      <c r="AI159"/>
      <c r="AJ159"/>
      <c r="AK159"/>
      <c r="AL159"/>
      <c r="AM159"/>
    </row>
    <row r="160" spans="1:39" s="81" customFormat="1" ht="32.25" customHeight="1" x14ac:dyDescent="0.25">
      <c r="A160" s="102"/>
      <c r="B160" s="103"/>
      <c r="C160" s="12" t="s">
        <v>234</v>
      </c>
      <c r="D160" s="18">
        <v>11466.24</v>
      </c>
      <c r="E160" s="162" t="s">
        <v>288</v>
      </c>
      <c r="F160" s="163" t="s">
        <v>309</v>
      </c>
      <c r="G160" s="152"/>
      <c r="H160" s="15">
        <f>+D160*7%</f>
        <v>802.63680000000011</v>
      </c>
      <c r="I160" s="15">
        <f>+D160*92%</f>
        <v>10548.9408</v>
      </c>
      <c r="J160"/>
      <c r="K160"/>
      <c r="L160"/>
      <c r="M160"/>
      <c r="N160"/>
      <c r="O160"/>
      <c r="P160"/>
      <c r="Q160"/>
      <c r="R160"/>
      <c r="S160"/>
      <c r="T160"/>
      <c r="U160"/>
      <c r="V160"/>
      <c r="W160"/>
      <c r="X160"/>
      <c r="Y160"/>
      <c r="Z160"/>
      <c r="AA160"/>
      <c r="AB160"/>
      <c r="AC160"/>
      <c r="AD160"/>
      <c r="AE160"/>
      <c r="AF160"/>
      <c r="AG160"/>
      <c r="AH160"/>
      <c r="AI160"/>
      <c r="AJ160"/>
      <c r="AK160"/>
      <c r="AL160"/>
      <c r="AM160"/>
    </row>
    <row r="161" spans="1:39" s="81" customFormat="1" ht="32.25" customHeight="1" x14ac:dyDescent="0.25">
      <c r="A161" s="102"/>
      <c r="B161" s="103"/>
      <c r="C161" s="12" t="s">
        <v>222</v>
      </c>
      <c r="D161" s="18">
        <v>384</v>
      </c>
      <c r="E161" s="162" t="s">
        <v>337</v>
      </c>
      <c r="F161" s="163" t="s">
        <v>296</v>
      </c>
      <c r="G161" s="152"/>
      <c r="H161" s="15">
        <f>+D161*15%</f>
        <v>57.599999999999994</v>
      </c>
      <c r="I161" s="15">
        <f>+D161*84%</f>
        <v>322.56</v>
      </c>
      <c r="J161"/>
      <c r="K161"/>
      <c r="L161"/>
      <c r="M161"/>
      <c r="N161"/>
      <c r="O161"/>
      <c r="P161"/>
      <c r="Q161"/>
      <c r="R161"/>
      <c r="S161"/>
      <c r="T161"/>
      <c r="U161"/>
      <c r="V161"/>
      <c r="W161"/>
      <c r="X161"/>
      <c r="Y161"/>
      <c r="Z161"/>
      <c r="AA161"/>
      <c r="AB161"/>
      <c r="AC161"/>
      <c r="AD161"/>
      <c r="AE161"/>
      <c r="AF161"/>
      <c r="AG161"/>
      <c r="AH161"/>
      <c r="AI161"/>
      <c r="AJ161"/>
      <c r="AK161"/>
      <c r="AL161"/>
      <c r="AM161"/>
    </row>
    <row r="162" spans="1:39" s="81" customFormat="1" ht="32.25" customHeight="1" x14ac:dyDescent="0.25">
      <c r="A162" s="102"/>
      <c r="B162" s="103"/>
      <c r="C162" s="12" t="s">
        <v>271</v>
      </c>
      <c r="D162" s="18">
        <v>1180</v>
      </c>
      <c r="E162" s="162" t="s">
        <v>331</v>
      </c>
      <c r="F162" s="163" t="s">
        <v>304</v>
      </c>
      <c r="G162" s="152"/>
      <c r="H162" s="15">
        <f>+D162*20%</f>
        <v>236</v>
      </c>
      <c r="I162" s="15">
        <f>+D162*60%</f>
        <v>708</v>
      </c>
      <c r="J162"/>
      <c r="K162"/>
      <c r="L162"/>
      <c r="M162"/>
      <c r="N162"/>
      <c r="O162"/>
      <c r="P162"/>
      <c r="Q162"/>
      <c r="R162"/>
      <c r="S162"/>
      <c r="T162"/>
      <c r="U162"/>
      <c r="V162"/>
      <c r="W162"/>
      <c r="X162"/>
      <c r="Y162"/>
      <c r="Z162"/>
      <c r="AA162"/>
      <c r="AB162"/>
      <c r="AC162"/>
      <c r="AD162"/>
      <c r="AE162"/>
      <c r="AF162"/>
      <c r="AG162"/>
      <c r="AH162"/>
      <c r="AI162"/>
      <c r="AJ162"/>
      <c r="AK162"/>
      <c r="AL162"/>
      <c r="AM162"/>
    </row>
    <row r="163" spans="1:39" s="81" customFormat="1" ht="32.25" customHeight="1" x14ac:dyDescent="0.25">
      <c r="A163" s="102"/>
      <c r="B163" s="103"/>
      <c r="C163" s="12" t="s">
        <v>272</v>
      </c>
      <c r="D163" s="18">
        <v>22.5</v>
      </c>
      <c r="E163" s="162"/>
      <c r="F163" s="163"/>
      <c r="G163" s="152"/>
      <c r="H163" s="15"/>
      <c r="I163" s="15"/>
      <c r="J163"/>
      <c r="K163"/>
      <c r="L163"/>
      <c r="M163"/>
      <c r="N163"/>
      <c r="O163"/>
      <c r="P163"/>
      <c r="Q163"/>
      <c r="R163"/>
      <c r="S163"/>
      <c r="T163"/>
      <c r="U163"/>
      <c r="V163"/>
      <c r="W163"/>
      <c r="X163"/>
      <c r="Y163"/>
      <c r="Z163"/>
      <c r="AA163"/>
      <c r="AB163"/>
      <c r="AC163"/>
      <c r="AD163"/>
      <c r="AE163"/>
      <c r="AF163"/>
      <c r="AG163"/>
      <c r="AH163"/>
      <c r="AI163"/>
      <c r="AJ163"/>
      <c r="AK163"/>
      <c r="AL163"/>
      <c r="AM163"/>
    </row>
    <row r="164" spans="1:39" s="81" customFormat="1" ht="32.25" customHeight="1" x14ac:dyDescent="0.25">
      <c r="A164" s="102"/>
      <c r="B164" s="103"/>
      <c r="C164" s="12" t="s">
        <v>273</v>
      </c>
      <c r="D164" s="18">
        <v>710.09</v>
      </c>
      <c r="E164" s="162" t="s">
        <v>338</v>
      </c>
      <c r="F164" s="163" t="s">
        <v>304</v>
      </c>
      <c r="G164" s="152"/>
      <c r="H164" s="15">
        <f>+D164*20%</f>
        <v>142.018</v>
      </c>
      <c r="I164" s="15">
        <f>+D164*60%</f>
        <v>426.05400000000003</v>
      </c>
      <c r="J164"/>
      <c r="K164"/>
      <c r="L164"/>
      <c r="M164"/>
      <c r="N164"/>
      <c r="O164"/>
      <c r="P164"/>
      <c r="Q164"/>
      <c r="R164"/>
      <c r="S164"/>
      <c r="T164"/>
      <c r="U164"/>
      <c r="V164"/>
      <c r="W164"/>
      <c r="X164"/>
      <c r="Y164"/>
      <c r="Z164"/>
      <c r="AA164"/>
      <c r="AB164"/>
      <c r="AC164"/>
      <c r="AD164"/>
      <c r="AE164"/>
      <c r="AF164"/>
      <c r="AG164"/>
      <c r="AH164"/>
      <c r="AI164"/>
      <c r="AJ164"/>
      <c r="AK164"/>
      <c r="AL164"/>
      <c r="AM164"/>
    </row>
    <row r="165" spans="1:39" s="81" customFormat="1" ht="32.25" customHeight="1" x14ac:dyDescent="0.25">
      <c r="A165" s="102"/>
      <c r="B165" s="103"/>
      <c r="C165" s="12" t="s">
        <v>274</v>
      </c>
      <c r="D165" s="18">
        <v>1914.08</v>
      </c>
      <c r="E165" s="162" t="s">
        <v>339</v>
      </c>
      <c r="F165" s="163" t="s">
        <v>304</v>
      </c>
      <c r="G165" s="152"/>
      <c r="H165" s="15">
        <f>+D165*20%</f>
        <v>382.81600000000003</v>
      </c>
      <c r="I165" s="15">
        <f>+D165*60%</f>
        <v>1148.4479999999999</v>
      </c>
      <c r="J165"/>
      <c r="K165"/>
      <c r="L165"/>
      <c r="M165"/>
      <c r="N165"/>
      <c r="O165"/>
      <c r="P165"/>
      <c r="Q165"/>
      <c r="R165"/>
      <c r="S165"/>
      <c r="T165"/>
      <c r="U165"/>
      <c r="V165"/>
      <c r="W165"/>
      <c r="X165"/>
      <c r="Y165"/>
      <c r="Z165"/>
      <c r="AA165"/>
      <c r="AB165"/>
      <c r="AC165"/>
      <c r="AD165"/>
      <c r="AE165"/>
      <c r="AF165"/>
      <c r="AG165"/>
      <c r="AH165"/>
      <c r="AI165"/>
      <c r="AJ165"/>
      <c r="AK165"/>
      <c r="AL165"/>
      <c r="AM165"/>
    </row>
    <row r="166" spans="1:39" s="81" customFormat="1" ht="32.25" customHeight="1" x14ac:dyDescent="0.25">
      <c r="A166" s="102"/>
      <c r="B166" s="103"/>
      <c r="C166" s="12" t="s">
        <v>275</v>
      </c>
      <c r="D166" s="18">
        <v>50.62</v>
      </c>
      <c r="E166" s="162"/>
      <c r="F166" s="163"/>
      <c r="G166" s="152"/>
      <c r="H166" s="15"/>
      <c r="I166" s="15"/>
      <c r="J166"/>
      <c r="K166"/>
      <c r="L166"/>
      <c r="M166"/>
      <c r="N166"/>
      <c r="O166"/>
      <c r="P166"/>
      <c r="Q166"/>
      <c r="R166"/>
      <c r="S166"/>
      <c r="T166"/>
      <c r="U166"/>
      <c r="V166"/>
      <c r="W166"/>
      <c r="X166"/>
      <c r="Y166"/>
      <c r="Z166"/>
      <c r="AA166"/>
      <c r="AB166"/>
      <c r="AC166"/>
      <c r="AD166"/>
      <c r="AE166"/>
      <c r="AF166"/>
      <c r="AG166"/>
      <c r="AH166"/>
      <c r="AI166"/>
      <c r="AJ166"/>
      <c r="AK166"/>
      <c r="AL166"/>
      <c r="AM166"/>
    </row>
    <row r="167" spans="1:39" s="81" customFormat="1" ht="32.25" customHeight="1" x14ac:dyDescent="0.25">
      <c r="A167" s="102"/>
      <c r="B167" s="103"/>
      <c r="C167" s="12" t="s">
        <v>262</v>
      </c>
      <c r="D167" s="18">
        <v>1861.91</v>
      </c>
      <c r="E167" s="162" t="s">
        <v>332</v>
      </c>
      <c r="F167" s="163" t="s">
        <v>333</v>
      </c>
      <c r="G167" s="152"/>
      <c r="H167" s="15">
        <f>+D167*30%</f>
        <v>558.57299999999998</v>
      </c>
      <c r="I167" s="15">
        <f>+D167*60%</f>
        <v>1117.146</v>
      </c>
      <c r="J167"/>
      <c r="K167"/>
      <c r="L167"/>
      <c r="M167"/>
      <c r="N167"/>
      <c r="O167"/>
      <c r="P167"/>
      <c r="Q167"/>
      <c r="R167"/>
      <c r="S167"/>
      <c r="T167"/>
      <c r="U167"/>
      <c r="V167"/>
      <c r="W167"/>
      <c r="X167"/>
      <c r="Y167"/>
      <c r="Z167"/>
      <c r="AA167"/>
      <c r="AB167"/>
      <c r="AC167"/>
      <c r="AD167"/>
      <c r="AE167"/>
      <c r="AF167"/>
      <c r="AG167"/>
      <c r="AH167"/>
      <c r="AI167"/>
      <c r="AJ167"/>
      <c r="AK167"/>
      <c r="AL167"/>
      <c r="AM167"/>
    </row>
    <row r="168" spans="1:39" s="81" customFormat="1" ht="32.25" customHeight="1" x14ac:dyDescent="0.25">
      <c r="A168" s="102"/>
      <c r="B168" s="103"/>
      <c r="C168" s="12" t="s">
        <v>276</v>
      </c>
      <c r="D168" s="18">
        <v>3109.2671999999998</v>
      </c>
      <c r="E168" s="162" t="s">
        <v>288</v>
      </c>
      <c r="F168" s="163" t="s">
        <v>293</v>
      </c>
      <c r="G168" s="152"/>
      <c r="H168" s="15">
        <f>+D168*30%</f>
        <v>932.78015999999991</v>
      </c>
      <c r="I168" s="15">
        <f>+D168*40%</f>
        <v>1243.70688</v>
      </c>
      <c r="J168"/>
      <c r="K168"/>
      <c r="L168"/>
      <c r="M168"/>
      <c r="N168"/>
      <c r="O168"/>
      <c r="P168"/>
      <c r="Q168"/>
      <c r="R168"/>
      <c r="S168"/>
      <c r="T168"/>
      <c r="U168"/>
      <c r="V168"/>
      <c r="W168"/>
      <c r="X168"/>
      <c r="Y168"/>
      <c r="Z168"/>
      <c r="AA168"/>
      <c r="AB168"/>
      <c r="AC168"/>
      <c r="AD168"/>
      <c r="AE168"/>
      <c r="AF168"/>
      <c r="AG168"/>
      <c r="AH168"/>
      <c r="AI168"/>
      <c r="AJ168"/>
      <c r="AK168"/>
      <c r="AL168"/>
      <c r="AM168"/>
    </row>
    <row r="169" spans="1:39" s="81" customFormat="1" ht="32.25" customHeight="1" x14ac:dyDescent="0.25">
      <c r="A169" s="102"/>
      <c r="B169" s="103"/>
      <c r="C169" s="12" t="s">
        <v>224</v>
      </c>
      <c r="D169" s="18">
        <v>391.22</v>
      </c>
      <c r="E169" s="162" t="s">
        <v>334</v>
      </c>
      <c r="F169" s="163" t="s">
        <v>301</v>
      </c>
      <c r="G169" s="152"/>
      <c r="H169" s="15">
        <f>+D169*10%</f>
        <v>39.122000000000007</v>
      </c>
      <c r="I169" s="15">
        <f>+D169*85%</f>
        <v>332.53700000000003</v>
      </c>
      <c r="J169"/>
      <c r="K169"/>
      <c r="L169"/>
      <c r="M169"/>
      <c r="N169"/>
      <c r="O169"/>
      <c r="P169"/>
      <c r="Q169"/>
      <c r="R169"/>
      <c r="S169"/>
      <c r="T169"/>
      <c r="U169"/>
      <c r="V169"/>
      <c r="W169"/>
      <c r="X169"/>
      <c r="Y169"/>
      <c r="Z169"/>
      <c r="AA169"/>
      <c r="AB169"/>
      <c r="AC169"/>
      <c r="AD169"/>
      <c r="AE169"/>
      <c r="AF169"/>
      <c r="AG169"/>
      <c r="AH169"/>
      <c r="AI169"/>
      <c r="AJ169"/>
      <c r="AK169"/>
      <c r="AL169"/>
      <c r="AM169"/>
    </row>
    <row r="170" spans="1:39" s="81" customFormat="1" ht="32.25" customHeight="1" x14ac:dyDescent="0.25">
      <c r="A170" s="102"/>
      <c r="B170" s="103"/>
      <c r="C170" s="12" t="s">
        <v>263</v>
      </c>
      <c r="D170" s="18">
        <v>13601.86</v>
      </c>
      <c r="E170" s="162" t="s">
        <v>335</v>
      </c>
      <c r="F170" s="163" t="s">
        <v>336</v>
      </c>
      <c r="G170" s="152"/>
      <c r="H170" s="15">
        <f>+D170*10%</f>
        <v>1360.1860000000001</v>
      </c>
      <c r="I170" s="15">
        <f>+D170*90%</f>
        <v>12241.674000000001</v>
      </c>
      <c r="J170"/>
      <c r="K170"/>
      <c r="L170"/>
      <c r="M170"/>
      <c r="N170"/>
      <c r="O170"/>
      <c r="P170"/>
      <c r="Q170"/>
      <c r="R170"/>
      <c r="S170"/>
      <c r="T170"/>
      <c r="U170"/>
      <c r="V170"/>
      <c r="W170"/>
      <c r="X170"/>
      <c r="Y170"/>
      <c r="Z170"/>
      <c r="AA170"/>
      <c r="AB170"/>
      <c r="AC170"/>
      <c r="AD170"/>
      <c r="AE170"/>
      <c r="AF170"/>
      <c r="AG170"/>
      <c r="AH170"/>
      <c r="AI170"/>
      <c r="AJ170"/>
      <c r="AK170"/>
      <c r="AL170"/>
      <c r="AM170"/>
    </row>
    <row r="171" spans="1:39" s="81" customFormat="1" ht="32.25" customHeight="1" x14ac:dyDescent="0.25">
      <c r="A171" s="102"/>
      <c r="B171" s="103"/>
      <c r="C171" s="12" t="s">
        <v>277</v>
      </c>
      <c r="D171" s="18">
        <v>132</v>
      </c>
      <c r="E171" s="162" t="s">
        <v>288</v>
      </c>
      <c r="F171" s="163" t="s">
        <v>336</v>
      </c>
      <c r="G171" s="152"/>
      <c r="H171" s="15">
        <f>+D171*10%</f>
        <v>13.200000000000001</v>
      </c>
      <c r="I171" s="15">
        <f>+D171*90%</f>
        <v>118.8</v>
      </c>
      <c r="J171"/>
      <c r="K171"/>
      <c r="L171"/>
      <c r="M171"/>
      <c r="N171"/>
      <c r="O171"/>
      <c r="P171"/>
      <c r="Q171"/>
      <c r="R171"/>
      <c r="S171"/>
      <c r="T171"/>
      <c r="U171"/>
      <c r="V171"/>
      <c r="W171"/>
      <c r="X171"/>
      <c r="Y171"/>
      <c r="Z171"/>
      <c r="AA171"/>
      <c r="AB171"/>
      <c r="AC171"/>
      <c r="AD171"/>
      <c r="AE171"/>
      <c r="AF171"/>
      <c r="AG171"/>
      <c r="AH171"/>
      <c r="AI171"/>
      <c r="AJ171"/>
      <c r="AK171"/>
      <c r="AL171"/>
      <c r="AM171"/>
    </row>
    <row r="172" spans="1:39" s="81" customFormat="1" ht="32.25" customHeight="1" x14ac:dyDescent="0.25">
      <c r="A172" s="102"/>
      <c r="B172" s="103"/>
      <c r="C172" s="12" t="s">
        <v>266</v>
      </c>
      <c r="D172" s="18">
        <v>144</v>
      </c>
      <c r="E172" s="162" t="s">
        <v>312</v>
      </c>
      <c r="F172" s="163" t="s">
        <v>293</v>
      </c>
      <c r="G172" s="152"/>
      <c r="H172" s="15"/>
      <c r="I172" s="15">
        <f>+D172*30%</f>
        <v>43.199999999999996</v>
      </c>
      <c r="J172"/>
      <c r="K172"/>
      <c r="L172"/>
      <c r="M172"/>
      <c r="N172"/>
      <c r="O172"/>
      <c r="P172"/>
      <c r="Q172"/>
      <c r="R172"/>
      <c r="S172"/>
      <c r="T172"/>
      <c r="U172"/>
      <c r="V172"/>
      <c r="W172"/>
      <c r="X172"/>
      <c r="Y172"/>
      <c r="Z172"/>
      <c r="AA172"/>
      <c r="AB172"/>
      <c r="AC172"/>
      <c r="AD172"/>
      <c r="AE172"/>
      <c r="AF172"/>
      <c r="AG172"/>
      <c r="AH172"/>
      <c r="AI172"/>
      <c r="AJ172"/>
      <c r="AK172"/>
      <c r="AL172"/>
      <c r="AM172"/>
    </row>
    <row r="173" spans="1:39" s="81" customFormat="1" ht="32.25" customHeight="1" x14ac:dyDescent="0.25">
      <c r="A173" s="102"/>
      <c r="B173" s="103"/>
      <c r="C173" s="12" t="s">
        <v>240</v>
      </c>
      <c r="D173" s="18">
        <v>1000</v>
      </c>
      <c r="E173" s="162" t="s">
        <v>312</v>
      </c>
      <c r="F173" s="163" t="s">
        <v>293</v>
      </c>
      <c r="G173" s="164"/>
      <c r="H173" s="15"/>
      <c r="I173" s="15">
        <f>+D173*30%</f>
        <v>300</v>
      </c>
      <c r="J173"/>
      <c r="K173"/>
      <c r="L173"/>
      <c r="M173"/>
      <c r="N173"/>
      <c r="O173"/>
      <c r="P173"/>
      <c r="Q173"/>
      <c r="R173"/>
      <c r="S173"/>
      <c r="T173"/>
      <c r="U173"/>
      <c r="V173"/>
      <c r="W173"/>
      <c r="X173"/>
      <c r="Y173"/>
      <c r="Z173"/>
      <c r="AA173"/>
      <c r="AB173"/>
      <c r="AC173"/>
      <c r="AD173"/>
      <c r="AE173"/>
      <c r="AF173"/>
      <c r="AG173"/>
      <c r="AH173"/>
      <c r="AI173"/>
      <c r="AJ173"/>
      <c r="AK173"/>
      <c r="AL173"/>
      <c r="AM173"/>
    </row>
    <row r="174" spans="1:39" s="81" customFormat="1" ht="32.25" customHeight="1" x14ac:dyDescent="0.25">
      <c r="A174" s="102"/>
      <c r="B174" s="103"/>
      <c r="C174" s="12" t="s">
        <v>278</v>
      </c>
      <c r="D174" s="18">
        <v>127.81</v>
      </c>
      <c r="E174" s="162" t="s">
        <v>297</v>
      </c>
      <c r="F174" s="163" t="s">
        <v>298</v>
      </c>
      <c r="G174" s="164"/>
      <c r="H174" s="15"/>
      <c r="I174" s="15"/>
      <c r="J174"/>
      <c r="K174"/>
      <c r="L174"/>
      <c r="M174"/>
      <c r="N174"/>
      <c r="O174"/>
      <c r="P174"/>
      <c r="Q174"/>
      <c r="R174"/>
      <c r="S174"/>
      <c r="T174"/>
      <c r="U174"/>
      <c r="V174"/>
      <c r="W174"/>
      <c r="X174"/>
      <c r="Y174"/>
      <c r="Z174"/>
      <c r="AA174"/>
      <c r="AB174"/>
      <c r="AC174"/>
      <c r="AD174"/>
      <c r="AE174"/>
      <c r="AF174"/>
      <c r="AG174"/>
      <c r="AH174"/>
      <c r="AI174"/>
      <c r="AJ174"/>
      <c r="AK174"/>
      <c r="AL174"/>
      <c r="AM174"/>
    </row>
    <row r="175" spans="1:39" s="81" customFormat="1" ht="32.25" customHeight="1" x14ac:dyDescent="0.25">
      <c r="A175" s="102"/>
      <c r="B175" s="103"/>
      <c r="C175" s="12" t="s">
        <v>231</v>
      </c>
      <c r="D175" s="18">
        <v>14.27</v>
      </c>
      <c r="E175" s="162" t="s">
        <v>300</v>
      </c>
      <c r="F175" s="163" t="s">
        <v>293</v>
      </c>
      <c r="G175" s="164"/>
      <c r="H175" s="15"/>
      <c r="I175" s="15">
        <f>+D175*30%</f>
        <v>4.2809999999999997</v>
      </c>
      <c r="J175"/>
      <c r="K175"/>
      <c r="L175"/>
      <c r="M175"/>
      <c r="N175"/>
      <c r="O175"/>
      <c r="P175"/>
      <c r="Q175"/>
      <c r="R175"/>
      <c r="S175"/>
      <c r="T175"/>
      <c r="U175"/>
      <c r="V175"/>
      <c r="W175"/>
      <c r="X175"/>
      <c r="Y175"/>
      <c r="Z175"/>
      <c r="AA175"/>
      <c r="AB175"/>
      <c r="AC175"/>
      <c r="AD175"/>
      <c r="AE175"/>
      <c r="AF175"/>
      <c r="AG175"/>
      <c r="AH175"/>
      <c r="AI175"/>
      <c r="AJ175"/>
      <c r="AK175"/>
      <c r="AL175"/>
      <c r="AM175"/>
    </row>
    <row r="176" spans="1:39" s="81" customFormat="1" ht="32.25" customHeight="1" x14ac:dyDescent="0.25">
      <c r="A176" s="102"/>
      <c r="B176" s="103"/>
      <c r="C176" s="12" t="s">
        <v>256</v>
      </c>
      <c r="D176" s="18">
        <v>491.59</v>
      </c>
      <c r="E176" s="162" t="s">
        <v>327</v>
      </c>
      <c r="F176" s="163" t="s">
        <v>298</v>
      </c>
      <c r="G176" s="164"/>
      <c r="H176" s="15"/>
      <c r="I176" s="15"/>
      <c r="J176"/>
      <c r="K176"/>
      <c r="L176"/>
      <c r="M176"/>
      <c r="N176"/>
      <c r="O176"/>
      <c r="P176"/>
      <c r="Q176"/>
      <c r="R176"/>
      <c r="S176"/>
      <c r="T176"/>
      <c r="U176"/>
      <c r="V176"/>
      <c r="W176"/>
      <c r="X176"/>
      <c r="Y176"/>
      <c r="Z176"/>
      <c r="AA176"/>
      <c r="AB176"/>
      <c r="AC176"/>
      <c r="AD176"/>
      <c r="AE176"/>
      <c r="AF176"/>
      <c r="AG176"/>
      <c r="AH176"/>
      <c r="AI176"/>
      <c r="AJ176"/>
      <c r="AK176"/>
      <c r="AL176"/>
      <c r="AM176"/>
    </row>
    <row r="177" spans="1:39" s="81" customFormat="1" ht="32.25" customHeight="1" x14ac:dyDescent="0.25">
      <c r="A177" s="102"/>
      <c r="B177" s="103"/>
      <c r="C177" s="12" t="s">
        <v>279</v>
      </c>
      <c r="D177" s="18">
        <v>460</v>
      </c>
      <c r="E177" s="162" t="s">
        <v>340</v>
      </c>
      <c r="F177" s="163" t="s">
        <v>341</v>
      </c>
      <c r="G177" s="164"/>
      <c r="H177" s="15"/>
      <c r="I177" s="15">
        <f>+D177*20%</f>
        <v>92</v>
      </c>
      <c r="J177"/>
      <c r="K177"/>
      <c r="L177"/>
      <c r="M177"/>
      <c r="N177"/>
      <c r="O177"/>
      <c r="P177"/>
      <c r="Q177"/>
      <c r="R177"/>
      <c r="S177"/>
      <c r="T177"/>
      <c r="U177"/>
      <c r="V177"/>
      <c r="W177"/>
      <c r="X177"/>
      <c r="Y177"/>
      <c r="Z177"/>
      <c r="AA177"/>
      <c r="AB177"/>
      <c r="AC177"/>
      <c r="AD177"/>
      <c r="AE177"/>
      <c r="AF177"/>
      <c r="AG177"/>
      <c r="AH177"/>
      <c r="AI177"/>
      <c r="AJ177"/>
      <c r="AK177"/>
      <c r="AL177"/>
      <c r="AM177"/>
    </row>
    <row r="178" spans="1:39" s="81" customFormat="1" ht="32.25" customHeight="1" x14ac:dyDescent="0.25">
      <c r="A178" s="102"/>
      <c r="B178" s="103"/>
      <c r="C178" s="12" t="s">
        <v>267</v>
      </c>
      <c r="D178" s="18">
        <v>16.875</v>
      </c>
      <c r="E178" s="162" t="s">
        <v>288</v>
      </c>
      <c r="F178" s="163" t="s">
        <v>316</v>
      </c>
      <c r="G178" s="164"/>
      <c r="H178" s="15">
        <f>+D178*10%</f>
        <v>1.6875</v>
      </c>
      <c r="I178" s="15">
        <f>+D178*40%</f>
        <v>6.75</v>
      </c>
      <c r="J178"/>
      <c r="K178"/>
      <c r="L178"/>
      <c r="M178"/>
      <c r="N178"/>
      <c r="O178"/>
      <c r="P178"/>
      <c r="Q178"/>
      <c r="R178"/>
      <c r="S178"/>
      <c r="T178"/>
      <c r="U178"/>
      <c r="V178"/>
      <c r="W178"/>
      <c r="X178"/>
      <c r="Y178"/>
      <c r="Z178"/>
      <c r="AA178"/>
      <c r="AB178"/>
      <c r="AC178"/>
      <c r="AD178"/>
      <c r="AE178"/>
      <c r="AF178"/>
      <c r="AG178"/>
      <c r="AH178"/>
      <c r="AI178"/>
      <c r="AJ178"/>
      <c r="AK178"/>
      <c r="AL178"/>
      <c r="AM178"/>
    </row>
    <row r="179" spans="1:39" s="81" customFormat="1" ht="32.25" customHeight="1" x14ac:dyDescent="0.25">
      <c r="A179" s="102">
        <v>6</v>
      </c>
      <c r="B179" s="103" t="s">
        <v>82</v>
      </c>
      <c r="C179" s="12"/>
      <c r="D179" s="18"/>
      <c r="E179" s="162"/>
      <c r="F179" s="352"/>
      <c r="G179" s="353"/>
      <c r="H179" s="15"/>
      <c r="I179" s="15"/>
      <c r="J179"/>
      <c r="K179"/>
      <c r="L179"/>
      <c r="M179"/>
      <c r="N179"/>
      <c r="O179"/>
      <c r="P179"/>
      <c r="Q179"/>
      <c r="R179"/>
      <c r="S179"/>
      <c r="T179"/>
      <c r="U179"/>
      <c r="V179"/>
      <c r="W179"/>
      <c r="X179"/>
      <c r="Y179"/>
      <c r="Z179"/>
      <c r="AA179"/>
      <c r="AB179"/>
      <c r="AC179"/>
      <c r="AD179"/>
      <c r="AE179"/>
      <c r="AF179"/>
      <c r="AG179"/>
      <c r="AH179"/>
      <c r="AI179"/>
      <c r="AJ179"/>
      <c r="AK179"/>
      <c r="AL179"/>
      <c r="AM179"/>
    </row>
    <row r="180" spans="1:39" s="81" customFormat="1" ht="32.25" customHeight="1" x14ac:dyDescent="0.25">
      <c r="A180" s="102">
        <v>7</v>
      </c>
      <c r="B180" s="103" t="s">
        <v>83</v>
      </c>
      <c r="C180" s="12" t="s">
        <v>228</v>
      </c>
      <c r="D180" s="18">
        <v>1379.31</v>
      </c>
      <c r="E180" s="162" t="s">
        <v>330</v>
      </c>
      <c r="F180" s="352" t="s">
        <v>289</v>
      </c>
      <c r="G180" s="353"/>
      <c r="H180" s="15"/>
      <c r="I180" s="15">
        <f>+D180*90%</f>
        <v>1241.3789999999999</v>
      </c>
      <c r="J180"/>
      <c r="K180"/>
      <c r="L180"/>
      <c r="M180"/>
      <c r="N180"/>
      <c r="O180"/>
      <c r="P180"/>
      <c r="Q180"/>
      <c r="R180"/>
      <c r="S180"/>
      <c r="T180"/>
      <c r="U180"/>
      <c r="V180"/>
      <c r="W180"/>
      <c r="X180"/>
      <c r="Y180"/>
      <c r="Z180"/>
      <c r="AA180"/>
      <c r="AB180"/>
      <c r="AC180"/>
      <c r="AD180"/>
      <c r="AE180"/>
      <c r="AF180"/>
      <c r="AG180"/>
      <c r="AH180"/>
      <c r="AI180"/>
      <c r="AJ180"/>
      <c r="AK180"/>
      <c r="AL180"/>
      <c r="AM180"/>
    </row>
    <row r="181" spans="1:39" s="81" customFormat="1" ht="32.25" customHeight="1" x14ac:dyDescent="0.25">
      <c r="A181" s="102"/>
      <c r="B181" s="103"/>
      <c r="C181" s="11" t="s">
        <v>220</v>
      </c>
      <c r="D181" s="17">
        <v>5974.6508999999996</v>
      </c>
      <c r="E181" s="158" t="s">
        <v>288</v>
      </c>
      <c r="F181" s="159" t="s">
        <v>289</v>
      </c>
      <c r="G181" s="160"/>
      <c r="H181" s="16"/>
      <c r="I181" s="15">
        <f>+D181*90%</f>
        <v>5377.1858099999999</v>
      </c>
      <c r="J181"/>
      <c r="K181"/>
      <c r="L181"/>
      <c r="M181"/>
      <c r="N181"/>
      <c r="O181"/>
      <c r="P181"/>
      <c r="Q181"/>
      <c r="R181"/>
      <c r="S181"/>
      <c r="T181"/>
      <c r="U181"/>
      <c r="V181"/>
      <c r="W181"/>
      <c r="X181"/>
      <c r="Y181"/>
      <c r="Z181"/>
      <c r="AA181"/>
      <c r="AB181"/>
      <c r="AC181"/>
      <c r="AD181"/>
      <c r="AE181"/>
      <c r="AF181"/>
      <c r="AG181"/>
      <c r="AH181"/>
      <c r="AI181"/>
      <c r="AJ181"/>
      <c r="AK181"/>
      <c r="AL181"/>
      <c r="AM181"/>
    </row>
    <row r="182" spans="1:39" s="81" customFormat="1" ht="32.25" customHeight="1" x14ac:dyDescent="0.25">
      <c r="A182" s="102"/>
      <c r="B182" s="103"/>
      <c r="C182" s="11" t="s">
        <v>260</v>
      </c>
      <c r="D182" s="17">
        <v>2302.3760000000002</v>
      </c>
      <c r="E182" s="158" t="s">
        <v>331</v>
      </c>
      <c r="F182" s="159" t="s">
        <v>299</v>
      </c>
      <c r="G182" s="160"/>
      <c r="H182" s="16">
        <f>+D182*12%</f>
        <v>276.28512000000001</v>
      </c>
      <c r="I182" s="16">
        <f>+D182*95%</f>
        <v>2187.2572</v>
      </c>
      <c r="J182"/>
      <c r="K182"/>
      <c r="L182"/>
      <c r="M182"/>
      <c r="N182"/>
      <c r="O182"/>
      <c r="P182"/>
      <c r="Q182"/>
      <c r="R182"/>
      <c r="S182"/>
      <c r="T182"/>
      <c r="U182"/>
      <c r="V182"/>
      <c r="W182"/>
      <c r="X182"/>
      <c r="Y182"/>
      <c r="Z182"/>
      <c r="AA182"/>
      <c r="AB182"/>
      <c r="AC182"/>
      <c r="AD182"/>
      <c r="AE182"/>
      <c r="AF182"/>
      <c r="AG182"/>
      <c r="AH182"/>
      <c r="AI182"/>
      <c r="AJ182"/>
      <c r="AK182"/>
      <c r="AL182"/>
      <c r="AM182"/>
    </row>
    <row r="183" spans="1:39" s="81" customFormat="1" ht="32.25" customHeight="1" x14ac:dyDescent="0.25">
      <c r="A183" s="102"/>
      <c r="B183" s="103"/>
      <c r="C183" s="11" t="s">
        <v>244</v>
      </c>
      <c r="D183" s="17">
        <v>51.765000000000001</v>
      </c>
      <c r="E183" s="158" t="s">
        <v>331</v>
      </c>
      <c r="F183" s="159" t="s">
        <v>299</v>
      </c>
      <c r="G183" s="160"/>
      <c r="H183" s="16">
        <f>+D183*12%</f>
        <v>6.2118000000000002</v>
      </c>
      <c r="I183" s="16">
        <f>+D183*95%</f>
        <v>49.176749999999998</v>
      </c>
      <c r="J183"/>
      <c r="K183"/>
      <c r="L183"/>
      <c r="M183"/>
      <c r="N183"/>
      <c r="O183"/>
      <c r="P183"/>
      <c r="Q183"/>
      <c r="R183"/>
      <c r="S183"/>
      <c r="T183"/>
      <c r="U183"/>
      <c r="V183"/>
      <c r="W183"/>
      <c r="X183"/>
      <c r="Y183"/>
      <c r="Z183"/>
      <c r="AA183"/>
      <c r="AB183"/>
      <c r="AC183"/>
      <c r="AD183"/>
      <c r="AE183"/>
      <c r="AF183"/>
      <c r="AG183"/>
      <c r="AH183"/>
      <c r="AI183"/>
      <c r="AJ183"/>
      <c r="AK183"/>
      <c r="AL183"/>
      <c r="AM183"/>
    </row>
    <row r="184" spans="1:39" s="81" customFormat="1" ht="32.25" customHeight="1" x14ac:dyDescent="0.25">
      <c r="A184" s="102"/>
      <c r="B184" s="103"/>
      <c r="C184" s="11" t="s">
        <v>261</v>
      </c>
      <c r="D184" s="17">
        <v>7874.54</v>
      </c>
      <c r="E184" s="158" t="s">
        <v>331</v>
      </c>
      <c r="F184" s="158" t="s">
        <v>299</v>
      </c>
      <c r="G184" s="158"/>
      <c r="H184" s="16">
        <f>+D184*12%</f>
        <v>944.94479999999999</v>
      </c>
      <c r="I184" s="16">
        <f>+D184*95%</f>
        <v>7480.8129999999992</v>
      </c>
      <c r="J184"/>
      <c r="K184"/>
      <c r="L184"/>
      <c r="M184"/>
      <c r="N184"/>
      <c r="O184"/>
      <c r="P184"/>
      <c r="Q184"/>
      <c r="R184"/>
      <c r="S184"/>
      <c r="T184"/>
      <c r="U184"/>
      <c r="V184"/>
      <c r="W184"/>
      <c r="X184"/>
      <c r="Y184"/>
      <c r="Z184"/>
      <c r="AA184"/>
      <c r="AB184"/>
      <c r="AC184"/>
      <c r="AD184"/>
      <c r="AE184"/>
      <c r="AF184"/>
      <c r="AG184"/>
      <c r="AH184"/>
      <c r="AI184"/>
      <c r="AJ184"/>
      <c r="AK184"/>
      <c r="AL184"/>
      <c r="AM184"/>
    </row>
    <row r="185" spans="1:39" s="81" customFormat="1" ht="32.25" customHeight="1" x14ac:dyDescent="0.25">
      <c r="A185" s="102"/>
      <c r="B185" s="103"/>
      <c r="C185" s="11" t="s">
        <v>217</v>
      </c>
      <c r="D185" s="17">
        <v>43.65</v>
      </c>
      <c r="E185" s="158" t="s">
        <v>331</v>
      </c>
      <c r="F185" s="159" t="s">
        <v>296</v>
      </c>
      <c r="G185" s="160"/>
      <c r="H185" s="16">
        <f>+D185*15%</f>
        <v>6.5474999999999994</v>
      </c>
      <c r="I185" s="16">
        <f>+D185*84%</f>
        <v>36.665999999999997</v>
      </c>
      <c r="J185"/>
      <c r="K185"/>
      <c r="L185"/>
      <c r="M185"/>
      <c r="N185"/>
      <c r="O185"/>
      <c r="P185"/>
      <c r="Q185"/>
      <c r="R185"/>
      <c r="S185"/>
      <c r="T185"/>
      <c r="U185"/>
      <c r="V185"/>
      <c r="W185"/>
      <c r="X185"/>
      <c r="Y185"/>
      <c r="Z185"/>
      <c r="AA185"/>
      <c r="AB185"/>
      <c r="AC185"/>
      <c r="AD185"/>
      <c r="AE185"/>
      <c r="AF185"/>
      <c r="AG185"/>
      <c r="AH185"/>
      <c r="AI185"/>
      <c r="AJ185"/>
      <c r="AK185"/>
      <c r="AL185"/>
      <c r="AM185"/>
    </row>
    <row r="186" spans="1:39" s="81" customFormat="1" ht="32.25" customHeight="1" x14ac:dyDescent="0.25">
      <c r="A186" s="102"/>
      <c r="B186" s="103"/>
      <c r="C186" s="11" t="s">
        <v>234</v>
      </c>
      <c r="D186" s="17">
        <v>132.84</v>
      </c>
      <c r="E186" s="158" t="s">
        <v>342</v>
      </c>
      <c r="F186" s="159" t="s">
        <v>309</v>
      </c>
      <c r="G186" s="160"/>
      <c r="H186" s="16">
        <f>+D186*7%</f>
        <v>9.2988000000000017</v>
      </c>
      <c r="I186" s="16">
        <f>+D186*95%</f>
        <v>126.19799999999999</v>
      </c>
      <c r="J186"/>
      <c r="K186"/>
      <c r="L186"/>
      <c r="M186"/>
      <c r="N186"/>
      <c r="O186"/>
      <c r="P186"/>
      <c r="Q186"/>
      <c r="R186"/>
      <c r="S186"/>
      <c r="T186"/>
      <c r="U186"/>
      <c r="V186"/>
      <c r="W186"/>
      <c r="X186"/>
      <c r="Y186"/>
      <c r="Z186"/>
      <c r="AA186"/>
      <c r="AB186"/>
      <c r="AC186"/>
      <c r="AD186"/>
      <c r="AE186"/>
      <c r="AF186"/>
      <c r="AG186"/>
      <c r="AH186"/>
      <c r="AI186"/>
      <c r="AJ186"/>
      <c r="AK186"/>
      <c r="AL186"/>
      <c r="AM186"/>
    </row>
    <row r="187" spans="1:39" s="81" customFormat="1" ht="32.25" customHeight="1" x14ac:dyDescent="0.25">
      <c r="A187" s="102"/>
      <c r="B187" s="103"/>
      <c r="C187" s="11" t="s">
        <v>222</v>
      </c>
      <c r="D187" s="17">
        <v>4.875</v>
      </c>
      <c r="E187" s="158" t="s">
        <v>331</v>
      </c>
      <c r="F187" s="159" t="s">
        <v>296</v>
      </c>
      <c r="G187" s="160"/>
      <c r="H187" s="16">
        <f>+D187*15%</f>
        <v>0.73124999999999996</v>
      </c>
      <c r="I187" s="16">
        <f>+D187*84%</f>
        <v>4.0949999999999998</v>
      </c>
      <c r="J187"/>
      <c r="K187"/>
      <c r="L187"/>
      <c r="M187"/>
      <c r="N187"/>
      <c r="O187"/>
      <c r="P187"/>
      <c r="Q187"/>
      <c r="R187"/>
      <c r="S187"/>
      <c r="T187"/>
      <c r="U187"/>
      <c r="V187"/>
      <c r="W187"/>
      <c r="X187"/>
      <c r="Y187"/>
      <c r="Z187"/>
      <c r="AA187"/>
      <c r="AB187"/>
      <c r="AC187"/>
      <c r="AD187"/>
      <c r="AE187"/>
      <c r="AF187"/>
      <c r="AG187"/>
      <c r="AH187"/>
      <c r="AI187"/>
      <c r="AJ187"/>
      <c r="AK187"/>
      <c r="AL187"/>
      <c r="AM187"/>
    </row>
    <row r="188" spans="1:39" s="81" customFormat="1" ht="32.25" customHeight="1" x14ac:dyDescent="0.25">
      <c r="A188" s="102"/>
      <c r="B188" s="103"/>
      <c r="C188" s="11" t="s">
        <v>264</v>
      </c>
      <c r="D188" s="17">
        <v>469.44</v>
      </c>
      <c r="E188" s="162" t="s">
        <v>292</v>
      </c>
      <c r="F188" s="163" t="s">
        <v>315</v>
      </c>
      <c r="G188" s="160"/>
      <c r="H188" s="16"/>
      <c r="I188" s="16">
        <f>+D188*90%</f>
        <v>422.49599999999998</v>
      </c>
      <c r="J188"/>
      <c r="K188"/>
      <c r="L188"/>
      <c r="M188"/>
      <c r="N188"/>
      <c r="O188"/>
      <c r="P188"/>
      <c r="Q188"/>
      <c r="R188"/>
      <c r="S188"/>
      <c r="T188"/>
      <c r="U188"/>
      <c r="V188"/>
      <c r="W188"/>
      <c r="X188"/>
      <c r="Y188"/>
      <c r="Z188"/>
      <c r="AA188"/>
      <c r="AB188"/>
      <c r="AC188"/>
      <c r="AD188"/>
      <c r="AE188"/>
      <c r="AF188"/>
      <c r="AG188"/>
      <c r="AH188"/>
      <c r="AI188"/>
      <c r="AJ188"/>
      <c r="AK188"/>
      <c r="AL188"/>
      <c r="AM188"/>
    </row>
    <row r="189" spans="1:39" s="81" customFormat="1" ht="32.25" customHeight="1" x14ac:dyDescent="0.25">
      <c r="A189" s="102"/>
      <c r="B189" s="103"/>
      <c r="C189" s="156" t="s">
        <v>265</v>
      </c>
      <c r="D189" s="17">
        <v>0.18</v>
      </c>
      <c r="E189" s="162" t="s">
        <v>292</v>
      </c>
      <c r="F189" s="163" t="s">
        <v>315</v>
      </c>
      <c r="G189" s="160"/>
      <c r="H189" s="16"/>
      <c r="I189" s="16">
        <f>+D189*90%</f>
        <v>0.16200000000000001</v>
      </c>
      <c r="J189"/>
      <c r="K189"/>
      <c r="L189"/>
      <c r="M189"/>
      <c r="N189"/>
      <c r="O189"/>
      <c r="P189"/>
      <c r="Q189"/>
      <c r="R189"/>
      <c r="S189"/>
      <c r="T189"/>
      <c r="U189"/>
      <c r="V189"/>
      <c r="W189"/>
      <c r="X189"/>
      <c r="Y189"/>
      <c r="Z189"/>
      <c r="AA189"/>
      <c r="AB189"/>
      <c r="AC189"/>
      <c r="AD189"/>
      <c r="AE189"/>
      <c r="AF189"/>
      <c r="AG189"/>
      <c r="AH189"/>
      <c r="AI189"/>
      <c r="AJ189"/>
      <c r="AK189"/>
      <c r="AL189"/>
      <c r="AM189"/>
    </row>
    <row r="190" spans="1:39" s="81" customFormat="1" ht="32.25" customHeight="1" x14ac:dyDescent="0.25">
      <c r="A190" s="102"/>
      <c r="B190" s="103"/>
      <c r="C190" s="156" t="s">
        <v>280</v>
      </c>
      <c r="D190" s="17">
        <v>67.260000000000005</v>
      </c>
      <c r="E190" s="162" t="s">
        <v>300</v>
      </c>
      <c r="F190" s="163" t="s">
        <v>294</v>
      </c>
      <c r="G190" s="160"/>
      <c r="H190" s="16"/>
      <c r="I190" s="16">
        <f>+D190*40%</f>
        <v>26.904000000000003</v>
      </c>
      <c r="J190"/>
      <c r="K190"/>
      <c r="L190"/>
      <c r="M190"/>
      <c r="N190"/>
      <c r="O190"/>
      <c r="P190"/>
      <c r="Q190"/>
      <c r="R190"/>
      <c r="S190"/>
      <c r="T190"/>
      <c r="U190"/>
      <c r="V190"/>
      <c r="W190"/>
      <c r="X190"/>
      <c r="Y190"/>
      <c r="Z190"/>
      <c r="AA190"/>
      <c r="AB190"/>
      <c r="AC190"/>
      <c r="AD190"/>
      <c r="AE190"/>
      <c r="AF190"/>
      <c r="AG190"/>
      <c r="AH190"/>
      <c r="AI190"/>
      <c r="AJ190"/>
      <c r="AK190"/>
      <c r="AL190"/>
      <c r="AM190"/>
    </row>
    <row r="191" spans="1:39" s="81" customFormat="1" ht="32.25" customHeight="1" x14ac:dyDescent="0.25">
      <c r="A191" s="102"/>
      <c r="B191" s="103"/>
      <c r="C191" s="156" t="s">
        <v>281</v>
      </c>
      <c r="D191" s="17">
        <v>32.4</v>
      </c>
      <c r="E191" s="162" t="s">
        <v>300</v>
      </c>
      <c r="F191" s="163" t="s">
        <v>294</v>
      </c>
      <c r="G191" s="160"/>
      <c r="H191" s="16"/>
      <c r="I191" s="16">
        <f>+D191*40%</f>
        <v>12.96</v>
      </c>
      <c r="J191"/>
      <c r="K191"/>
      <c r="L191"/>
      <c r="M191"/>
      <c r="N191"/>
      <c r="O191"/>
      <c r="P191"/>
      <c r="Q191"/>
      <c r="R191"/>
      <c r="S191"/>
      <c r="T191"/>
      <c r="U191"/>
      <c r="V191"/>
      <c r="W191"/>
      <c r="X191"/>
      <c r="Y191"/>
      <c r="Z191"/>
      <c r="AA191"/>
      <c r="AB191"/>
      <c r="AC191"/>
      <c r="AD191"/>
      <c r="AE191"/>
      <c r="AF191"/>
      <c r="AG191"/>
      <c r="AH191"/>
      <c r="AI191"/>
      <c r="AJ191"/>
      <c r="AK191"/>
      <c r="AL191"/>
      <c r="AM191"/>
    </row>
    <row r="192" spans="1:39" s="81" customFormat="1" ht="32.25" customHeight="1" x14ac:dyDescent="0.25">
      <c r="A192" s="102">
        <v>8</v>
      </c>
      <c r="B192" s="103" t="s">
        <v>84</v>
      </c>
      <c r="C192" s="157" t="s">
        <v>282</v>
      </c>
      <c r="D192" s="17">
        <v>22130.51</v>
      </c>
      <c r="E192" s="161" t="s">
        <v>343</v>
      </c>
      <c r="F192" s="354" t="s">
        <v>289</v>
      </c>
      <c r="G192" s="355"/>
      <c r="H192" s="16"/>
      <c r="I192" s="15">
        <f>+D192*90%</f>
        <v>19917.458999999999</v>
      </c>
      <c r="J192"/>
      <c r="K192"/>
      <c r="L192"/>
      <c r="M192"/>
      <c r="N192"/>
      <c r="O192"/>
      <c r="P192"/>
      <c r="Q192"/>
      <c r="R192"/>
      <c r="S192"/>
      <c r="T192"/>
      <c r="U192"/>
      <c r="V192"/>
      <c r="W192"/>
      <c r="X192"/>
      <c r="Y192"/>
      <c r="Z192"/>
      <c r="AA192"/>
      <c r="AB192"/>
      <c r="AC192"/>
      <c r="AD192"/>
      <c r="AE192"/>
      <c r="AF192"/>
      <c r="AG192"/>
      <c r="AH192"/>
      <c r="AI192"/>
      <c r="AJ192"/>
      <c r="AK192"/>
      <c r="AL192"/>
      <c r="AM192"/>
    </row>
    <row r="193" spans="1:47" s="81" customFormat="1" ht="32.25" customHeight="1" x14ac:dyDescent="0.25">
      <c r="A193" s="102"/>
      <c r="B193" s="102"/>
      <c r="C193" s="157" t="s">
        <v>225</v>
      </c>
      <c r="D193" s="17">
        <v>392140</v>
      </c>
      <c r="E193" s="161" t="s">
        <v>300</v>
      </c>
      <c r="F193" s="354" t="s">
        <v>289</v>
      </c>
      <c r="G193" s="355"/>
      <c r="H193" s="16"/>
      <c r="I193" s="16">
        <f>+D193*90%</f>
        <v>352926</v>
      </c>
      <c r="J193"/>
      <c r="K193"/>
      <c r="L193"/>
      <c r="M193"/>
      <c r="N193"/>
      <c r="O193"/>
      <c r="P193"/>
      <c r="Q193"/>
      <c r="R193"/>
      <c r="S193"/>
      <c r="T193"/>
      <c r="U193"/>
      <c r="V193"/>
      <c r="W193"/>
      <c r="X193"/>
      <c r="Y193"/>
      <c r="Z193"/>
      <c r="AA193"/>
      <c r="AB193"/>
      <c r="AC193"/>
      <c r="AD193"/>
      <c r="AE193"/>
      <c r="AF193"/>
      <c r="AG193"/>
      <c r="AH193"/>
      <c r="AI193"/>
      <c r="AJ193"/>
      <c r="AK193"/>
      <c r="AL193"/>
      <c r="AM193"/>
    </row>
    <row r="194" spans="1:47" s="81" customFormat="1" ht="32.25" customHeight="1" x14ac:dyDescent="0.25">
      <c r="A194" s="102"/>
      <c r="B194" s="102"/>
      <c r="C194" s="157" t="s">
        <v>283</v>
      </c>
      <c r="D194" s="17">
        <v>5576491.2000000002</v>
      </c>
      <c r="E194" s="161" t="s">
        <v>308</v>
      </c>
      <c r="F194" s="354" t="s">
        <v>289</v>
      </c>
      <c r="G194" s="355"/>
      <c r="H194" s="16"/>
      <c r="I194" s="16">
        <f>+D194*90%</f>
        <v>5018842.08</v>
      </c>
      <c r="J194"/>
      <c r="K194"/>
      <c r="L194"/>
      <c r="M194"/>
      <c r="N194"/>
      <c r="O194"/>
      <c r="P194"/>
      <c r="Q194"/>
      <c r="R194"/>
      <c r="S194"/>
      <c r="T194"/>
      <c r="U194"/>
      <c r="V194"/>
      <c r="W194"/>
      <c r="X194"/>
      <c r="Y194"/>
      <c r="Z194"/>
      <c r="AA194"/>
      <c r="AB194"/>
      <c r="AC194"/>
      <c r="AD194"/>
      <c r="AE194"/>
      <c r="AF194"/>
      <c r="AG194"/>
      <c r="AH194"/>
      <c r="AI194"/>
      <c r="AJ194"/>
      <c r="AK194"/>
      <c r="AL194"/>
      <c r="AM194"/>
    </row>
    <row r="195" spans="1:47" s="81" customFormat="1" ht="32.25" customHeight="1" x14ac:dyDescent="0.25">
      <c r="A195" s="102"/>
      <c r="B195" s="102"/>
      <c r="C195" s="157" t="s">
        <v>209</v>
      </c>
      <c r="D195" s="17">
        <v>299967.35999999999</v>
      </c>
      <c r="E195" s="161" t="s">
        <v>344</v>
      </c>
      <c r="F195" s="354" t="s">
        <v>289</v>
      </c>
      <c r="G195" s="355"/>
      <c r="H195" s="16"/>
      <c r="I195" s="16">
        <f>+D195*90%</f>
        <v>269970.62400000001</v>
      </c>
      <c r="J195"/>
      <c r="K195"/>
      <c r="L195"/>
      <c r="M195"/>
      <c r="N195"/>
      <c r="O195"/>
      <c r="P195"/>
      <c r="Q195"/>
      <c r="R195"/>
      <c r="S195"/>
      <c r="T195"/>
      <c r="U195"/>
      <c r="V195"/>
      <c r="W195"/>
      <c r="X195"/>
      <c r="Y195"/>
      <c r="Z195"/>
      <c r="AA195"/>
      <c r="AB195"/>
      <c r="AC195"/>
      <c r="AD195"/>
      <c r="AE195"/>
      <c r="AF195"/>
      <c r="AG195"/>
      <c r="AH195"/>
      <c r="AI195"/>
      <c r="AJ195"/>
      <c r="AK195"/>
      <c r="AL195"/>
      <c r="AM195"/>
    </row>
    <row r="196" spans="1:47" s="81" customFormat="1" ht="32.25" customHeight="1" x14ac:dyDescent="0.25">
      <c r="A196" s="102"/>
      <c r="B196" s="102"/>
      <c r="C196" s="157" t="s">
        <v>228</v>
      </c>
      <c r="D196" s="17">
        <v>859084.49</v>
      </c>
      <c r="E196" s="161" t="s">
        <v>330</v>
      </c>
      <c r="F196" s="354" t="s">
        <v>289</v>
      </c>
      <c r="G196" s="355"/>
      <c r="H196" s="16"/>
      <c r="I196" s="16">
        <f>+D196*90%</f>
        <v>773176.04099999997</v>
      </c>
      <c r="J196"/>
      <c r="K196"/>
      <c r="L196"/>
      <c r="M196"/>
      <c r="N196"/>
      <c r="O196"/>
      <c r="P196"/>
      <c r="Q196"/>
      <c r="R196"/>
      <c r="S196"/>
      <c r="T196"/>
      <c r="U196"/>
      <c r="V196"/>
      <c r="W196"/>
      <c r="X196"/>
      <c r="Y196"/>
      <c r="Z196"/>
      <c r="AA196"/>
      <c r="AB196"/>
      <c r="AC196"/>
      <c r="AD196"/>
      <c r="AE196"/>
      <c r="AF196"/>
      <c r="AG196"/>
      <c r="AH196"/>
      <c r="AI196"/>
      <c r="AJ196"/>
      <c r="AK196"/>
      <c r="AL196"/>
      <c r="AM196"/>
    </row>
    <row r="197" spans="1:47" s="81" customFormat="1" ht="32.25" customHeight="1" x14ac:dyDescent="0.25">
      <c r="A197" s="102"/>
      <c r="B197" s="102"/>
      <c r="C197" s="157" t="s">
        <v>284</v>
      </c>
      <c r="D197" s="17">
        <v>77.03</v>
      </c>
      <c r="E197" s="161" t="s">
        <v>331</v>
      </c>
      <c r="F197" s="354" t="s">
        <v>345</v>
      </c>
      <c r="G197" s="355"/>
      <c r="H197" s="16">
        <f>+D197*10%</f>
        <v>7.7030000000000003</v>
      </c>
      <c r="I197" s="16">
        <f>+D197*30%</f>
        <v>23.108999999999998</v>
      </c>
      <c r="J197"/>
      <c r="K197"/>
      <c r="L197"/>
      <c r="M197"/>
      <c r="N197"/>
      <c r="O197"/>
      <c r="P197"/>
      <c r="Q197"/>
      <c r="R197"/>
      <c r="S197"/>
      <c r="T197"/>
      <c r="U197"/>
      <c r="V197"/>
      <c r="W197"/>
      <c r="X197"/>
      <c r="Y197"/>
      <c r="Z197"/>
      <c r="AA197"/>
      <c r="AB197"/>
      <c r="AC197"/>
      <c r="AD197"/>
      <c r="AE197"/>
      <c r="AF197"/>
      <c r="AG197"/>
      <c r="AH197"/>
      <c r="AI197"/>
      <c r="AJ197"/>
      <c r="AK197"/>
      <c r="AL197"/>
      <c r="AM197"/>
    </row>
    <row r="198" spans="1:47" s="81" customFormat="1" ht="32.25" customHeight="1" x14ac:dyDescent="0.25">
      <c r="A198" s="102"/>
      <c r="B198" s="102"/>
      <c r="C198" s="157" t="s">
        <v>285</v>
      </c>
      <c r="D198" s="17">
        <v>1</v>
      </c>
      <c r="E198" s="162" t="s">
        <v>292</v>
      </c>
      <c r="F198" s="354" t="s">
        <v>315</v>
      </c>
      <c r="G198" s="355"/>
      <c r="H198" s="16"/>
      <c r="I198" s="16">
        <f>+D198*90%</f>
        <v>0.9</v>
      </c>
      <c r="J198"/>
      <c r="K198"/>
      <c r="L198"/>
      <c r="M198"/>
      <c r="N198"/>
      <c r="O198"/>
      <c r="P198"/>
      <c r="Q198"/>
      <c r="R198"/>
      <c r="S198"/>
      <c r="T198"/>
      <c r="U198"/>
      <c r="V198"/>
      <c r="W198"/>
      <c r="X198"/>
      <c r="Y198"/>
      <c r="Z198"/>
      <c r="AA198"/>
      <c r="AB198"/>
      <c r="AC198"/>
      <c r="AD198"/>
      <c r="AE198"/>
      <c r="AF198"/>
      <c r="AG198"/>
      <c r="AH198"/>
      <c r="AI198"/>
      <c r="AJ198"/>
      <c r="AK198"/>
      <c r="AL198"/>
      <c r="AM198"/>
    </row>
    <row r="199" spans="1:47" s="81" customFormat="1" ht="32.25" customHeight="1" x14ac:dyDescent="0.25">
      <c r="A199" s="102"/>
      <c r="B199" s="102"/>
      <c r="C199" s="157" t="s">
        <v>286</v>
      </c>
      <c r="D199" s="17">
        <v>368.16</v>
      </c>
      <c r="E199" s="161" t="s">
        <v>331</v>
      </c>
      <c r="F199" s="354" t="s">
        <v>298</v>
      </c>
      <c r="G199" s="355"/>
      <c r="H199" s="16"/>
      <c r="I199" s="16"/>
      <c r="J199"/>
      <c r="K199"/>
      <c r="L199"/>
      <c r="M199"/>
      <c r="N199"/>
      <c r="O199"/>
      <c r="P199"/>
      <c r="Q199"/>
      <c r="R199"/>
      <c r="S199"/>
      <c r="T199"/>
      <c r="U199"/>
      <c r="V199"/>
      <c r="W199"/>
      <c r="X199"/>
      <c r="Y199"/>
      <c r="Z199"/>
      <c r="AA199"/>
      <c r="AB199"/>
      <c r="AC199"/>
      <c r="AD199"/>
      <c r="AE199"/>
      <c r="AF199"/>
      <c r="AG199"/>
      <c r="AH199"/>
      <c r="AI199"/>
      <c r="AJ199"/>
      <c r="AK199"/>
      <c r="AL199"/>
      <c r="AM199"/>
    </row>
    <row r="200" spans="1:47" s="81" customFormat="1" ht="32.25" customHeight="1" thickBot="1" x14ac:dyDescent="0.3">
      <c r="A200" s="102"/>
      <c r="B200" s="102"/>
      <c r="C200" s="157" t="s">
        <v>287</v>
      </c>
      <c r="D200" s="17">
        <v>168043.19</v>
      </c>
      <c r="E200" s="161" t="s">
        <v>297</v>
      </c>
      <c r="F200" s="354" t="s">
        <v>305</v>
      </c>
      <c r="G200" s="355"/>
      <c r="H200" s="16"/>
      <c r="I200" s="16"/>
      <c r="J200"/>
      <c r="K200"/>
      <c r="L200"/>
      <c r="M200"/>
      <c r="N200"/>
      <c r="O200"/>
      <c r="P200"/>
      <c r="Q200"/>
      <c r="R200"/>
      <c r="S200"/>
      <c r="T200"/>
      <c r="U200"/>
      <c r="V200"/>
      <c r="W200"/>
      <c r="X200"/>
      <c r="Y200"/>
      <c r="Z200"/>
      <c r="AA200"/>
      <c r="AB200"/>
      <c r="AC200"/>
      <c r="AD200"/>
      <c r="AE200"/>
      <c r="AF200"/>
      <c r="AG200"/>
      <c r="AH200"/>
      <c r="AI200"/>
      <c r="AJ200"/>
      <c r="AK200"/>
      <c r="AL200"/>
      <c r="AM200"/>
    </row>
    <row r="201" spans="1:47" s="107" customFormat="1" ht="33" customHeight="1" thickBot="1" x14ac:dyDescent="0.3">
      <c r="A201" s="81"/>
      <c r="B201" s="81"/>
      <c r="C201" s="105" t="s">
        <v>140</v>
      </c>
      <c r="D201" s="50">
        <f>SUM(D44:D192)</f>
        <v>18361981.07512198</v>
      </c>
      <c r="E201" s="356"/>
      <c r="F201" s="356"/>
      <c r="G201" s="356"/>
      <c r="H201" s="52">
        <f>SUM(H44:H192)</f>
        <v>1256331.0006634849</v>
      </c>
      <c r="I201" s="52">
        <f>SUM(I44:I192)</f>
        <v>15258453.081026737</v>
      </c>
      <c r="J201"/>
      <c r="K201"/>
      <c r="L201"/>
      <c r="M201"/>
      <c r="N201"/>
      <c r="O201"/>
      <c r="P201"/>
      <c r="Q201"/>
      <c r="R201"/>
      <c r="S201"/>
      <c r="T201"/>
      <c r="U201"/>
      <c r="V201"/>
      <c r="W201"/>
      <c r="X201"/>
      <c r="Y201"/>
      <c r="Z201"/>
      <c r="AA201"/>
      <c r="AB201"/>
      <c r="AC201"/>
      <c r="AD201"/>
      <c r="AE201"/>
      <c r="AF201"/>
      <c r="AG201"/>
      <c r="AH201"/>
      <c r="AI201"/>
      <c r="AJ201"/>
      <c r="AK201"/>
    </row>
    <row r="202" spans="1:47" s="107" customFormat="1" ht="33" customHeight="1" thickBot="1" x14ac:dyDescent="0.3">
      <c r="A202" s="84"/>
      <c r="B202" s="84"/>
      <c r="C202" s="106" t="s">
        <v>151</v>
      </c>
      <c r="D202" s="55">
        <f>D201/$C$6</f>
        <v>327.29637223489323</v>
      </c>
      <c r="E202" s="357"/>
      <c r="F202" s="357"/>
      <c r="G202" s="357"/>
      <c r="H202" s="56">
        <f t="shared" ref="H202:I202" si="3">H201/$C$6</f>
        <v>22.39369364128703</v>
      </c>
      <c r="I202" s="56">
        <f t="shared" si="3"/>
        <v>271.97698978693694</v>
      </c>
      <c r="J202"/>
      <c r="K202"/>
      <c r="L202"/>
      <c r="M202"/>
      <c r="N202"/>
      <c r="O202"/>
      <c r="P202"/>
      <c r="Q202"/>
      <c r="R202"/>
      <c r="S202"/>
      <c r="T202"/>
      <c r="U202"/>
      <c r="V202"/>
      <c r="W202"/>
      <c r="X202"/>
      <c r="Y202"/>
      <c r="Z202"/>
      <c r="AA202"/>
      <c r="AB202"/>
      <c r="AC202"/>
      <c r="AD202"/>
      <c r="AE202"/>
      <c r="AF202"/>
      <c r="AG202"/>
      <c r="AH202"/>
      <c r="AI202"/>
      <c r="AJ202"/>
      <c r="AK202"/>
    </row>
    <row r="203" spans="1:47" s="107" customFormat="1" ht="27" customHeight="1" x14ac:dyDescent="0.25">
      <c r="A203" s="84"/>
      <c r="B203" s="84"/>
      <c r="C203" s="83"/>
      <c r="D203" s="83"/>
      <c r="E203" s="83"/>
      <c r="F203" s="8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row>
    <row r="204" spans="1:47" s="107" customFormat="1" ht="87.75" customHeight="1" x14ac:dyDescent="0.25">
      <c r="A204" s="220" t="s">
        <v>167</v>
      </c>
      <c r="B204" s="221"/>
      <c r="C204" s="23" t="s">
        <v>129</v>
      </c>
      <c r="D204" s="83"/>
      <c r="E204" s="83"/>
      <c r="F204" s="83"/>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row>
    <row r="205" spans="1:47" s="107" customFormat="1" ht="31.5" customHeight="1" x14ac:dyDescent="0.25">
      <c r="A205" s="84"/>
      <c r="B205" s="84"/>
      <c r="C205" s="83"/>
      <c r="D205" s="83"/>
      <c r="E205" s="83"/>
      <c r="F205" s="83"/>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row>
    <row r="206" spans="1:47" s="107" customFormat="1" ht="36" customHeight="1" x14ac:dyDescent="0.25">
      <c r="A206" s="272" t="s">
        <v>121</v>
      </c>
      <c r="B206" s="272"/>
      <c r="C206" s="272"/>
      <c r="D206" s="272"/>
      <c r="E206" s="272"/>
      <c r="F206" s="272"/>
      <c r="G206" s="272"/>
      <c r="H206" s="272"/>
      <c r="I206" s="272"/>
      <c r="J206" s="272"/>
      <c r="K206" s="272"/>
      <c r="L206" s="272"/>
      <c r="M206" s="272"/>
      <c r="N206" s="272"/>
      <c r="O206" s="272"/>
      <c r="P206" s="272"/>
      <c r="Q206" s="272"/>
      <c r="R206" s="272"/>
      <c r="S206" s="272"/>
      <c r="T206" s="272"/>
      <c r="U206"/>
      <c r="V206"/>
      <c r="W206"/>
      <c r="X206"/>
      <c r="Y206"/>
      <c r="Z206"/>
      <c r="AA206"/>
      <c r="AB206"/>
      <c r="AC206"/>
      <c r="AD206"/>
      <c r="AE206"/>
      <c r="AF206"/>
      <c r="AG206"/>
      <c r="AH206"/>
      <c r="AI206"/>
      <c r="AJ206"/>
      <c r="AK206"/>
      <c r="AL206"/>
      <c r="AM206"/>
      <c r="AN206"/>
      <c r="AO206"/>
      <c r="AP206"/>
      <c r="AQ206"/>
      <c r="AR206"/>
      <c r="AS206"/>
      <c r="AT206"/>
      <c r="AU206"/>
    </row>
    <row r="207" spans="1:47" s="107" customFormat="1" x14ac:dyDescent="0.25">
      <c r="A207" s="273"/>
      <c r="B207" s="273"/>
      <c r="C207" s="273"/>
      <c r="D207" s="273"/>
      <c r="E207" s="273"/>
      <c r="F207" s="273"/>
      <c r="G207" s="273"/>
      <c r="H207" s="273"/>
      <c r="I207" s="273"/>
      <c r="J207" s="273"/>
      <c r="K207" s="273"/>
      <c r="L207" s="273"/>
      <c r="M207" s="273"/>
      <c r="N207" s="273"/>
      <c r="O207" s="273"/>
      <c r="P207" s="273"/>
      <c r="Q207" s="273"/>
      <c r="R207" s="273"/>
      <c r="S207" s="273"/>
      <c r="T207" s="273"/>
      <c r="U207"/>
      <c r="V207"/>
      <c r="W207"/>
      <c r="X207"/>
      <c r="Y207"/>
      <c r="Z207"/>
      <c r="AA207"/>
      <c r="AB207"/>
      <c r="AC207"/>
      <c r="AD207"/>
      <c r="AE207"/>
      <c r="AF207"/>
      <c r="AG207"/>
      <c r="AH207"/>
      <c r="AI207"/>
      <c r="AJ207"/>
      <c r="AK207"/>
      <c r="AL207"/>
      <c r="AM207"/>
      <c r="AN207"/>
      <c r="AO207"/>
      <c r="AP207"/>
      <c r="AQ207"/>
      <c r="AR207"/>
      <c r="AS207"/>
      <c r="AT207"/>
      <c r="AU207"/>
    </row>
    <row r="208" spans="1:47" ht="23.25" customHeight="1" x14ac:dyDescent="0.25">
      <c r="A208" s="274" t="s">
        <v>120</v>
      </c>
      <c r="B208" s="275"/>
      <c r="C208" s="280" t="s">
        <v>161</v>
      </c>
      <c r="D208" s="280" t="s">
        <v>158</v>
      </c>
      <c r="E208" s="260" t="s">
        <v>156</v>
      </c>
      <c r="F208" s="262"/>
      <c r="G208" s="261" t="s">
        <v>157</v>
      </c>
      <c r="H208" s="261"/>
      <c r="I208" s="261"/>
      <c r="J208" s="261"/>
      <c r="K208" s="261"/>
      <c r="L208" s="261"/>
      <c r="M208" s="261"/>
      <c r="N208" s="261"/>
      <c r="O208" s="260" t="s">
        <v>159</v>
      </c>
      <c r="P208" s="261"/>
      <c r="Q208" s="261"/>
      <c r="R208" s="262"/>
      <c r="S208" s="266" t="s">
        <v>119</v>
      </c>
      <c r="T208" s="262" t="s">
        <v>160</v>
      </c>
    </row>
    <row r="209" spans="1:20" ht="39.6" customHeight="1" x14ac:dyDescent="0.25">
      <c r="A209" s="276"/>
      <c r="B209" s="277"/>
      <c r="C209" s="335"/>
      <c r="D209" s="281"/>
      <c r="E209" s="263"/>
      <c r="F209" s="265"/>
      <c r="G209" s="264"/>
      <c r="H209" s="264"/>
      <c r="I209" s="264"/>
      <c r="J209" s="264"/>
      <c r="K209" s="264"/>
      <c r="L209" s="264"/>
      <c r="M209" s="264"/>
      <c r="N209" s="264"/>
      <c r="O209" s="263"/>
      <c r="P209" s="264"/>
      <c r="Q209" s="264"/>
      <c r="R209" s="265"/>
      <c r="S209" s="267"/>
      <c r="T209" s="265"/>
    </row>
    <row r="210" spans="1:20" ht="24.75" customHeight="1" x14ac:dyDescent="0.25">
      <c r="A210" s="278"/>
      <c r="B210" s="279"/>
      <c r="C210" s="336"/>
      <c r="D210" s="269" t="s">
        <v>114</v>
      </c>
      <c r="E210" s="270"/>
      <c r="F210" s="271"/>
      <c r="G210" s="269" t="s">
        <v>113</v>
      </c>
      <c r="H210" s="270"/>
      <c r="I210" s="270"/>
      <c r="J210" s="270"/>
      <c r="K210" s="270"/>
      <c r="L210" s="270"/>
      <c r="M210" s="270"/>
      <c r="N210" s="271"/>
      <c r="O210" s="269" t="s">
        <v>112</v>
      </c>
      <c r="P210" s="270"/>
      <c r="Q210" s="270"/>
      <c r="R210" s="271"/>
      <c r="S210" s="267"/>
      <c r="T210" s="262" t="s">
        <v>111</v>
      </c>
    </row>
    <row r="211" spans="1:20" ht="27" customHeight="1" x14ac:dyDescent="0.25">
      <c r="A211" s="109" t="s">
        <v>64</v>
      </c>
      <c r="B211" s="110"/>
      <c r="C211" s="111"/>
      <c r="D211" s="111" t="s">
        <v>85</v>
      </c>
      <c r="E211" s="111" t="s">
        <v>127</v>
      </c>
      <c r="F211" s="111" t="s">
        <v>87</v>
      </c>
      <c r="G211" s="111" t="s">
        <v>88</v>
      </c>
      <c r="H211" s="111" t="s">
        <v>89</v>
      </c>
      <c r="I211" s="111" t="s">
        <v>90</v>
      </c>
      <c r="J211" s="111" t="s">
        <v>91</v>
      </c>
      <c r="K211" s="111" t="s">
        <v>92</v>
      </c>
      <c r="L211" s="269" t="s">
        <v>93</v>
      </c>
      <c r="M211" s="271"/>
      <c r="N211" s="111" t="s">
        <v>94</v>
      </c>
      <c r="O211" s="111" t="s">
        <v>95</v>
      </c>
      <c r="P211" s="111" t="s">
        <v>96</v>
      </c>
      <c r="Q211" s="111" t="s">
        <v>97</v>
      </c>
      <c r="R211" s="111" t="s">
        <v>98</v>
      </c>
      <c r="S211" s="268"/>
      <c r="T211" s="265"/>
    </row>
    <row r="212" spans="1:20" ht="27" customHeight="1" x14ac:dyDescent="0.25">
      <c r="A212" s="112">
        <v>0.1</v>
      </c>
      <c r="B212" s="103" t="s">
        <v>66</v>
      </c>
      <c r="C212" s="230"/>
      <c r="D212" s="231"/>
      <c r="E212" s="231"/>
      <c r="F212" s="231"/>
      <c r="G212" s="231"/>
      <c r="H212" s="231"/>
      <c r="I212" s="231"/>
      <c r="J212" s="231"/>
      <c r="K212" s="231"/>
      <c r="L212" s="231"/>
      <c r="M212" s="231"/>
      <c r="N212" s="232"/>
      <c r="O212" s="32"/>
      <c r="P212" s="32"/>
      <c r="Q212" s="32"/>
      <c r="R212" s="32"/>
      <c r="S212" s="126">
        <f>SUM(C212:R212)</f>
        <v>0</v>
      </c>
      <c r="T212" s="29"/>
    </row>
    <row r="213" spans="1:20" ht="27" customHeight="1" x14ac:dyDescent="0.25">
      <c r="A213" s="102">
        <v>0.2</v>
      </c>
      <c r="B213" s="103" t="s">
        <v>67</v>
      </c>
      <c r="C213" s="233"/>
      <c r="D213" s="234"/>
      <c r="E213" s="234"/>
      <c r="F213" s="234"/>
      <c r="G213" s="234"/>
      <c r="H213" s="234"/>
      <c r="I213" s="234"/>
      <c r="J213" s="234"/>
      <c r="K213" s="234"/>
      <c r="L213" s="234"/>
      <c r="M213" s="234"/>
      <c r="N213" s="235"/>
      <c r="O213" s="32"/>
      <c r="P213" s="32"/>
      <c r="Q213" s="32"/>
      <c r="R213" s="32"/>
      <c r="S213" s="126">
        <f t="shared" ref="S213:S227" si="4">SUM(C213:R213)</f>
        <v>0</v>
      </c>
      <c r="T213" s="28"/>
    </row>
    <row r="214" spans="1:20" ht="27" customHeight="1" x14ac:dyDescent="0.25">
      <c r="A214" s="102">
        <v>0.3</v>
      </c>
      <c r="B214" s="103" t="s">
        <v>68</v>
      </c>
      <c r="C214" s="28"/>
      <c r="D214" s="28"/>
      <c r="E214" s="30"/>
      <c r="F214" s="31"/>
      <c r="G214" s="31"/>
      <c r="H214" s="32"/>
      <c r="I214" s="32"/>
      <c r="J214" s="32"/>
      <c r="K214" s="32"/>
      <c r="L214" s="370"/>
      <c r="M214" s="371"/>
      <c r="N214" s="372"/>
      <c r="O214" s="32"/>
      <c r="P214" s="32"/>
      <c r="Q214" s="32"/>
      <c r="R214" s="32"/>
      <c r="S214" s="126">
        <f t="shared" si="4"/>
        <v>0</v>
      </c>
      <c r="T214" s="28"/>
    </row>
    <row r="215" spans="1:20" ht="27" customHeight="1" x14ac:dyDescent="0.25">
      <c r="A215" s="102">
        <v>0.4</v>
      </c>
      <c r="B215" s="103" t="s">
        <v>69</v>
      </c>
      <c r="C215" s="28"/>
      <c r="D215" s="28"/>
      <c r="E215" s="30"/>
      <c r="F215" s="31"/>
      <c r="G215" s="33"/>
      <c r="H215" s="32"/>
      <c r="I215" s="32"/>
      <c r="J215" s="32"/>
      <c r="K215" s="32"/>
      <c r="L215" s="230"/>
      <c r="M215" s="231"/>
      <c r="N215" s="232"/>
      <c r="O215" s="32"/>
      <c r="P215" s="32"/>
      <c r="Q215" s="32"/>
      <c r="R215" s="32"/>
      <c r="S215" s="126">
        <f t="shared" si="4"/>
        <v>0</v>
      </c>
      <c r="T215" s="32"/>
    </row>
    <row r="216" spans="1:20" ht="27" customHeight="1" x14ac:dyDescent="0.25">
      <c r="A216" s="102">
        <v>0.5</v>
      </c>
      <c r="B216" s="103" t="s">
        <v>99</v>
      </c>
      <c r="C216" s="28"/>
      <c r="D216" s="28"/>
      <c r="E216" s="30"/>
      <c r="F216" s="31"/>
      <c r="G216" s="33"/>
      <c r="H216" s="32"/>
      <c r="I216" s="32"/>
      <c r="J216" s="32"/>
      <c r="K216" s="32"/>
      <c r="L216" s="230"/>
      <c r="M216" s="231"/>
      <c r="N216" s="232"/>
      <c r="O216" s="32"/>
      <c r="P216" s="32"/>
      <c r="Q216" s="32"/>
      <c r="R216" s="32"/>
      <c r="S216" s="126">
        <f t="shared" si="4"/>
        <v>0</v>
      </c>
      <c r="T216" s="32"/>
    </row>
    <row r="217" spans="1:20" ht="27" customHeight="1" x14ac:dyDescent="0.25">
      <c r="A217" s="102">
        <v>1</v>
      </c>
      <c r="B217" s="110" t="s">
        <v>70</v>
      </c>
      <c r="C217" s="28"/>
      <c r="D217" s="28">
        <v>15185962.536133358</v>
      </c>
      <c r="E217" s="34">
        <v>976096.05475250212</v>
      </c>
      <c r="F217" s="28">
        <v>2725366.2697030222</v>
      </c>
      <c r="G217" s="32">
        <v>-52983.104673291113</v>
      </c>
      <c r="H217" s="32"/>
      <c r="I217" s="32">
        <v>0</v>
      </c>
      <c r="J217" s="32">
        <v>0</v>
      </c>
      <c r="K217" s="32"/>
      <c r="L217" s="230"/>
      <c r="M217" s="231"/>
      <c r="N217" s="232"/>
      <c r="O217" s="32">
        <v>8298.425056548771</v>
      </c>
      <c r="P217" s="32">
        <v>427784.58675252285</v>
      </c>
      <c r="Q217" s="32">
        <v>-201282.54070191123</v>
      </c>
      <c r="R217" s="32">
        <v>107657.89873388626</v>
      </c>
      <c r="S217" s="126">
        <f t="shared" si="4"/>
        <v>19176900.125756636</v>
      </c>
      <c r="T217" s="153">
        <v>733250.73620091414</v>
      </c>
    </row>
    <row r="218" spans="1:20" ht="27" customHeight="1" x14ac:dyDescent="0.25">
      <c r="A218" s="102">
        <v>2.1</v>
      </c>
      <c r="B218" s="103" t="s">
        <v>71</v>
      </c>
      <c r="C218" s="28">
        <v>-78663</v>
      </c>
      <c r="D218" s="28">
        <v>17111940</v>
      </c>
      <c r="E218" s="34">
        <v>1503258.4399999997</v>
      </c>
      <c r="F218" s="28">
        <v>1939590.69</v>
      </c>
      <c r="G218" s="32">
        <v>0</v>
      </c>
      <c r="H218" s="32"/>
      <c r="I218" s="32">
        <v>0</v>
      </c>
      <c r="J218" s="32">
        <v>0</v>
      </c>
      <c r="K218" s="32"/>
      <c r="L218" s="230"/>
      <c r="M218" s="231"/>
      <c r="N218" s="232"/>
      <c r="O218" s="32">
        <v>0</v>
      </c>
      <c r="P218" s="32">
        <v>749529.85000000009</v>
      </c>
      <c r="Q218" s="32">
        <v>0</v>
      </c>
      <c r="R218" s="32">
        <v>11840.679999999998</v>
      </c>
      <c r="S218" s="126">
        <f t="shared" si="4"/>
        <v>21237496.660000004</v>
      </c>
      <c r="T218" s="153">
        <v>-1963388.82</v>
      </c>
    </row>
    <row r="219" spans="1:20" ht="27" customHeight="1" x14ac:dyDescent="0.25">
      <c r="A219" s="102">
        <v>2.2000000000000002</v>
      </c>
      <c r="B219" s="103" t="s">
        <v>72</v>
      </c>
      <c r="C219" s="28"/>
      <c r="D219" s="28">
        <v>6252859.5538666425</v>
      </c>
      <c r="E219" s="34">
        <v>464921.6752474978</v>
      </c>
      <c r="F219" s="28">
        <v>409673.35029697826</v>
      </c>
      <c r="G219" s="32">
        <v>-14052.285326708894</v>
      </c>
      <c r="H219" s="32"/>
      <c r="I219" s="32">
        <v>0</v>
      </c>
      <c r="J219" s="32">
        <v>0</v>
      </c>
      <c r="K219" s="32"/>
      <c r="L219" s="230"/>
      <c r="M219" s="231"/>
      <c r="N219" s="232"/>
      <c r="O219" s="32">
        <v>2200.9249434512285</v>
      </c>
      <c r="P219" s="32">
        <v>277611.07324747706</v>
      </c>
      <c r="Q219" s="32">
        <v>-53384.55929808876</v>
      </c>
      <c r="R219" s="32">
        <v>59333.381266113676</v>
      </c>
      <c r="S219" s="126">
        <f t="shared" si="4"/>
        <v>7399163.1142433621</v>
      </c>
      <c r="T219" s="153">
        <v>-48944.116200914163</v>
      </c>
    </row>
    <row r="220" spans="1:20" ht="27" customHeight="1" x14ac:dyDescent="0.25">
      <c r="A220" s="102">
        <v>2.2999999999999998</v>
      </c>
      <c r="B220" s="103" t="s">
        <v>73</v>
      </c>
      <c r="C220" s="28"/>
      <c r="D220" s="28">
        <v>194035.86000000004</v>
      </c>
      <c r="E220" s="34">
        <v>42919.020000000004</v>
      </c>
      <c r="F220" s="28">
        <v>8692.0500000000011</v>
      </c>
      <c r="G220" s="32">
        <v>0</v>
      </c>
      <c r="H220" s="32"/>
      <c r="I220" s="32">
        <v>6604.48</v>
      </c>
      <c r="J220" s="32">
        <v>0</v>
      </c>
      <c r="K220" s="32"/>
      <c r="L220" s="230"/>
      <c r="M220" s="231"/>
      <c r="N220" s="232"/>
      <c r="O220" s="32">
        <v>0</v>
      </c>
      <c r="P220" s="32">
        <v>21543.410000000003</v>
      </c>
      <c r="Q220" s="32">
        <v>0</v>
      </c>
      <c r="R220" s="32">
        <v>6040.6699999999983</v>
      </c>
      <c r="S220" s="126">
        <f t="shared" si="4"/>
        <v>279835.49000000005</v>
      </c>
      <c r="T220" s="153">
        <v>-19.57</v>
      </c>
    </row>
    <row r="221" spans="1:20" ht="27" customHeight="1" x14ac:dyDescent="0.25">
      <c r="A221" s="102">
        <v>2.4</v>
      </c>
      <c r="B221" s="103" t="s">
        <v>74</v>
      </c>
      <c r="C221" s="28"/>
      <c r="D221" s="28">
        <v>2477.46</v>
      </c>
      <c r="E221" s="34">
        <v>881.6</v>
      </c>
      <c r="F221" s="28">
        <v>54.14</v>
      </c>
      <c r="G221" s="32">
        <v>0</v>
      </c>
      <c r="H221" s="32"/>
      <c r="I221" s="32">
        <v>0</v>
      </c>
      <c r="J221" s="32">
        <v>0</v>
      </c>
      <c r="K221" s="32"/>
      <c r="L221" s="230"/>
      <c r="M221" s="231"/>
      <c r="N221" s="232"/>
      <c r="O221" s="32">
        <v>0</v>
      </c>
      <c r="P221" s="32">
        <v>241.92</v>
      </c>
      <c r="Q221" s="32">
        <v>0</v>
      </c>
      <c r="R221" s="32">
        <v>212.16</v>
      </c>
      <c r="S221" s="126">
        <f t="shared" si="4"/>
        <v>3867.2799999999997</v>
      </c>
      <c r="T221" s="153">
        <v>41.04</v>
      </c>
    </row>
    <row r="222" spans="1:20" ht="27" customHeight="1" x14ac:dyDescent="0.25">
      <c r="A222" s="102">
        <v>2.5</v>
      </c>
      <c r="B222" s="103" t="s">
        <v>75</v>
      </c>
      <c r="C222" s="28"/>
      <c r="D222" s="28">
        <v>1185233.83</v>
      </c>
      <c r="E222" s="34">
        <v>307694.88999999996</v>
      </c>
      <c r="F222" s="28">
        <v>65433.380000000005</v>
      </c>
      <c r="G222" s="32">
        <v>0</v>
      </c>
      <c r="H222" s="32"/>
      <c r="I222" s="32">
        <v>1754.4</v>
      </c>
      <c r="J222" s="32">
        <v>2720.57</v>
      </c>
      <c r="K222" s="32"/>
      <c r="L222" s="230"/>
      <c r="M222" s="231"/>
      <c r="N222" s="232"/>
      <c r="O222" s="32">
        <v>0</v>
      </c>
      <c r="P222" s="32">
        <v>63240</v>
      </c>
      <c r="Q222" s="32">
        <v>4359.83</v>
      </c>
      <c r="R222" s="32">
        <v>6823.9000000000005</v>
      </c>
      <c r="S222" s="126">
        <f t="shared" si="4"/>
        <v>1637260.8</v>
      </c>
      <c r="T222" s="153">
        <v>-203247.24</v>
      </c>
    </row>
    <row r="223" spans="1:20" ht="27" customHeight="1" x14ac:dyDescent="0.25">
      <c r="A223" s="102">
        <v>2.6</v>
      </c>
      <c r="B223" s="103" t="s">
        <v>76</v>
      </c>
      <c r="C223" s="28"/>
      <c r="D223" s="28">
        <v>31522.470000000005</v>
      </c>
      <c r="E223" s="34">
        <v>15567.389999999998</v>
      </c>
      <c r="F223" s="28">
        <v>4161.03</v>
      </c>
      <c r="G223" s="32">
        <v>0</v>
      </c>
      <c r="H223" s="32"/>
      <c r="I223" s="32">
        <v>0</v>
      </c>
      <c r="J223" s="32">
        <v>177.72</v>
      </c>
      <c r="K223" s="32"/>
      <c r="L223" s="230"/>
      <c r="M223" s="231"/>
      <c r="N223" s="232"/>
      <c r="O223" s="32">
        <v>0</v>
      </c>
      <c r="P223" s="32">
        <v>1054.07</v>
      </c>
      <c r="Q223" s="32">
        <v>0</v>
      </c>
      <c r="R223" s="32">
        <v>246.18</v>
      </c>
      <c r="S223" s="126">
        <f t="shared" si="4"/>
        <v>52728.86</v>
      </c>
      <c r="T223" s="153">
        <v>-4764.6499999999996</v>
      </c>
    </row>
    <row r="224" spans="1:20" ht="27" customHeight="1" x14ac:dyDescent="0.25">
      <c r="A224" s="102">
        <v>2.7</v>
      </c>
      <c r="B224" s="103" t="s">
        <v>77</v>
      </c>
      <c r="C224" s="28">
        <v>-100053</v>
      </c>
      <c r="D224" s="28">
        <v>629980</v>
      </c>
      <c r="E224" s="34">
        <v>285159.09999999998</v>
      </c>
      <c r="F224" s="28">
        <v>37864.79</v>
      </c>
      <c r="G224" s="32">
        <v>0</v>
      </c>
      <c r="H224" s="32"/>
      <c r="I224" s="32">
        <v>0</v>
      </c>
      <c r="J224" s="32">
        <v>100878.20000000001</v>
      </c>
      <c r="K224" s="32"/>
      <c r="L224" s="230"/>
      <c r="M224" s="231"/>
      <c r="N224" s="232"/>
      <c r="O224" s="32">
        <v>0</v>
      </c>
      <c r="P224" s="32">
        <v>32699.980000000003</v>
      </c>
      <c r="Q224" s="32">
        <v>0</v>
      </c>
      <c r="R224" s="32">
        <v>73305.13</v>
      </c>
      <c r="S224" s="126">
        <f t="shared" si="4"/>
        <v>1059834.2000000002</v>
      </c>
      <c r="T224" s="153">
        <v>-34481.39</v>
      </c>
    </row>
    <row r="225" spans="1:47" ht="27" customHeight="1" x14ac:dyDescent="0.25">
      <c r="A225" s="102">
        <v>2.8</v>
      </c>
      <c r="B225" s="103" t="s">
        <v>78</v>
      </c>
      <c r="C225" s="28">
        <v>-34114.89</v>
      </c>
      <c r="D225" s="28">
        <v>0</v>
      </c>
      <c r="E225" s="34">
        <v>4970.05</v>
      </c>
      <c r="F225" s="28">
        <v>3447.3199999999997</v>
      </c>
      <c r="G225" s="32">
        <v>0</v>
      </c>
      <c r="H225" s="32"/>
      <c r="I225" s="32">
        <v>0</v>
      </c>
      <c r="J225" s="32">
        <v>1950.1499999999996</v>
      </c>
      <c r="K225" s="32"/>
      <c r="L225" s="230"/>
      <c r="M225" s="231"/>
      <c r="N225" s="232"/>
      <c r="O225" s="32">
        <v>0</v>
      </c>
      <c r="P225" s="32">
        <v>573.94000000000005</v>
      </c>
      <c r="Q225" s="32">
        <v>0</v>
      </c>
      <c r="R225" s="32">
        <v>20876.68</v>
      </c>
      <c r="S225" s="126">
        <f t="shared" si="4"/>
        <v>-2296.7500000000036</v>
      </c>
      <c r="T225" s="153">
        <v>-1936.9299999999998</v>
      </c>
    </row>
    <row r="226" spans="1:47" ht="27" customHeight="1" x14ac:dyDescent="0.25">
      <c r="A226" s="102">
        <v>3</v>
      </c>
      <c r="B226" s="110" t="s">
        <v>79</v>
      </c>
      <c r="C226" s="28">
        <v>-1093</v>
      </c>
      <c r="D226" s="28">
        <v>881551</v>
      </c>
      <c r="E226" s="28">
        <v>185187.77999999997</v>
      </c>
      <c r="F226" s="28">
        <v>26473.940000000002</v>
      </c>
      <c r="G226" s="32">
        <v>0</v>
      </c>
      <c r="H226" s="32"/>
      <c r="I226" s="32">
        <v>0</v>
      </c>
      <c r="J226" s="32">
        <v>428733.79000000004</v>
      </c>
      <c r="K226" s="32"/>
      <c r="L226" s="230"/>
      <c r="M226" s="231"/>
      <c r="N226" s="232"/>
      <c r="O226" s="32">
        <v>0</v>
      </c>
      <c r="P226" s="32">
        <v>30464.85</v>
      </c>
      <c r="Q226" s="32">
        <v>0</v>
      </c>
      <c r="R226" s="32">
        <v>85401.53</v>
      </c>
      <c r="S226" s="126">
        <f t="shared" ref="S226" si="5">SUM(C226:R226)</f>
        <v>1636719.8900000001</v>
      </c>
      <c r="T226" s="153">
        <v>-115588.86</v>
      </c>
    </row>
    <row r="227" spans="1:47" ht="27" customHeight="1" x14ac:dyDescent="0.25">
      <c r="A227" s="102">
        <v>4</v>
      </c>
      <c r="B227" s="110" t="s">
        <v>80</v>
      </c>
      <c r="C227" s="28">
        <v>-2043</v>
      </c>
      <c r="D227" s="28">
        <v>22497</v>
      </c>
      <c r="E227" s="34">
        <v>4471.24</v>
      </c>
      <c r="F227" s="28">
        <v>437.17</v>
      </c>
      <c r="G227" s="32">
        <v>0</v>
      </c>
      <c r="H227" s="32"/>
      <c r="I227" s="32">
        <v>0</v>
      </c>
      <c r="J227" s="32">
        <v>23848.629999999997</v>
      </c>
      <c r="K227" s="32"/>
      <c r="L227" s="233"/>
      <c r="M227" s="234"/>
      <c r="N227" s="235"/>
      <c r="O227" s="32">
        <v>0</v>
      </c>
      <c r="P227" s="32">
        <v>926.42000000000007</v>
      </c>
      <c r="Q227" s="32">
        <v>0</v>
      </c>
      <c r="R227" s="32">
        <v>1906.48</v>
      </c>
      <c r="S227" s="126">
        <f t="shared" si="4"/>
        <v>52043.939999999995</v>
      </c>
      <c r="T227" s="154">
        <v>-11735.170000000002</v>
      </c>
    </row>
    <row r="228" spans="1:47" ht="27" customHeight="1" x14ac:dyDescent="0.25">
      <c r="A228" s="102">
        <v>5</v>
      </c>
      <c r="B228" s="110" t="s">
        <v>81</v>
      </c>
      <c r="C228" s="28"/>
      <c r="D228" s="28">
        <v>143891.28</v>
      </c>
      <c r="E228" s="34">
        <v>30135.380000000005</v>
      </c>
      <c r="F228" s="28">
        <v>9311.8999999999978</v>
      </c>
      <c r="G228" s="32">
        <v>0</v>
      </c>
      <c r="H228" s="32"/>
      <c r="I228" s="32">
        <v>0</v>
      </c>
      <c r="J228" s="32">
        <v>240768.92000000004</v>
      </c>
      <c r="K228" s="32"/>
      <c r="L228" s="24" t="s">
        <v>100</v>
      </c>
      <c r="M228" s="24" t="s">
        <v>101</v>
      </c>
      <c r="N228" s="24" t="s">
        <v>173</v>
      </c>
      <c r="O228" s="32">
        <v>0</v>
      </c>
      <c r="P228" s="32">
        <v>6622.76</v>
      </c>
      <c r="Q228" s="32">
        <v>0</v>
      </c>
      <c r="R228" s="32">
        <v>5431.0600000000022</v>
      </c>
      <c r="S228" s="126">
        <f t="shared" ref="S228:S231" si="6">SUM(C228:R228)</f>
        <v>436161.30000000005</v>
      </c>
      <c r="T228" s="154">
        <v>-21462.41</v>
      </c>
    </row>
    <row r="229" spans="1:47" ht="27" customHeight="1" x14ac:dyDescent="0.25">
      <c r="A229" s="102">
        <v>6</v>
      </c>
      <c r="B229" s="110" t="s">
        <v>82</v>
      </c>
      <c r="C229" s="28"/>
      <c r="D229" s="28">
        <v>0</v>
      </c>
      <c r="E229" s="34">
        <v>0</v>
      </c>
      <c r="F229" s="28">
        <v>0</v>
      </c>
      <c r="G229" s="32">
        <v>0</v>
      </c>
      <c r="H229" s="32"/>
      <c r="I229" s="32">
        <v>0</v>
      </c>
      <c r="J229" s="32">
        <v>0</v>
      </c>
      <c r="K229" s="32"/>
      <c r="L229" s="373"/>
      <c r="M229" s="374"/>
      <c r="N229" s="375"/>
      <c r="O229" s="32">
        <v>0</v>
      </c>
      <c r="P229" s="32">
        <v>0</v>
      </c>
      <c r="Q229" s="32">
        <v>0</v>
      </c>
      <c r="R229" s="32">
        <v>0</v>
      </c>
      <c r="S229" s="126">
        <f t="shared" si="6"/>
        <v>0</v>
      </c>
      <c r="T229" s="153">
        <v>0</v>
      </c>
    </row>
    <row r="230" spans="1:47" ht="27" customHeight="1" x14ac:dyDescent="0.25">
      <c r="A230" s="102">
        <v>7</v>
      </c>
      <c r="B230" s="110" t="s">
        <v>83</v>
      </c>
      <c r="C230" s="28"/>
      <c r="D230" s="28">
        <v>0</v>
      </c>
      <c r="E230" s="34">
        <v>0</v>
      </c>
      <c r="F230" s="28">
        <v>0</v>
      </c>
      <c r="G230" s="32">
        <v>0</v>
      </c>
      <c r="H230" s="32"/>
      <c r="I230" s="32">
        <v>0</v>
      </c>
      <c r="J230" s="32">
        <v>0</v>
      </c>
      <c r="K230" s="32"/>
      <c r="L230" s="376"/>
      <c r="M230" s="377"/>
      <c r="N230" s="378"/>
      <c r="O230" s="32">
        <v>0</v>
      </c>
      <c r="P230" s="32">
        <v>0</v>
      </c>
      <c r="Q230" s="32">
        <v>0</v>
      </c>
      <c r="R230" s="32">
        <v>0</v>
      </c>
      <c r="S230" s="126">
        <f t="shared" si="6"/>
        <v>0</v>
      </c>
      <c r="T230" s="153">
        <v>0</v>
      </c>
    </row>
    <row r="231" spans="1:47" ht="27" customHeight="1" x14ac:dyDescent="0.25">
      <c r="A231" s="102">
        <v>8</v>
      </c>
      <c r="B231" s="110" t="s">
        <v>84</v>
      </c>
      <c r="C231" s="28"/>
      <c r="D231" s="28">
        <v>335809.23000000004</v>
      </c>
      <c r="E231" s="34">
        <v>382737.24000000005</v>
      </c>
      <c r="F231" s="28">
        <v>1105223.3600000001</v>
      </c>
      <c r="G231" s="32">
        <v>0</v>
      </c>
      <c r="H231" s="32"/>
      <c r="I231" s="32">
        <v>51568.299999999996</v>
      </c>
      <c r="J231" s="32">
        <v>344300.95000000007</v>
      </c>
      <c r="K231" s="32"/>
      <c r="L231" s="379"/>
      <c r="M231" s="380"/>
      <c r="N231" s="381"/>
      <c r="O231" s="32">
        <v>0</v>
      </c>
      <c r="P231" s="32">
        <v>146281.60999999999</v>
      </c>
      <c r="Q231" s="32">
        <v>0</v>
      </c>
      <c r="R231" s="32">
        <v>52627.39</v>
      </c>
      <c r="S231" s="126">
        <f t="shared" si="6"/>
        <v>2418548.08</v>
      </c>
      <c r="T231" s="153">
        <v>-15887.649999999998</v>
      </c>
    </row>
    <row r="232" spans="1:47" ht="27" customHeight="1" x14ac:dyDescent="0.25">
      <c r="A232" s="254" t="s">
        <v>102</v>
      </c>
      <c r="B232" s="255"/>
      <c r="C232" s="114">
        <f>SUM(C214:C231)</f>
        <v>-215966.89</v>
      </c>
      <c r="D232" s="114">
        <f t="shared" ref="D232:K232" si="7">SUM(D214:D231)</f>
        <v>41977760.219999991</v>
      </c>
      <c r="E232" s="115">
        <f t="shared" si="7"/>
        <v>4203999.8600000003</v>
      </c>
      <c r="F232" s="114">
        <f t="shared" si="7"/>
        <v>6335729.3900000015</v>
      </c>
      <c r="G232" s="114">
        <f t="shared" si="7"/>
        <v>-67035.390000000014</v>
      </c>
      <c r="H232" s="114">
        <f t="shared" si="7"/>
        <v>0</v>
      </c>
      <c r="I232" s="114">
        <f t="shared" si="7"/>
        <v>59927.179999999993</v>
      </c>
      <c r="J232" s="114">
        <f t="shared" si="7"/>
        <v>1143378.9300000002</v>
      </c>
      <c r="K232" s="114">
        <f t="shared" si="7"/>
        <v>0</v>
      </c>
      <c r="L232" s="256" t="e">
        <f>L228+M228</f>
        <v>#VALUE!</v>
      </c>
      <c r="M232" s="257"/>
      <c r="N232" s="114" t="str">
        <f>N228</f>
        <v>Operational Water</v>
      </c>
      <c r="O232" s="114">
        <f>SUM(O212:O231)</f>
        <v>10499.349999999999</v>
      </c>
      <c r="P232" s="114">
        <f t="shared" ref="P232:T232" si="8">SUM(P212:P231)</f>
        <v>1758574.4699999997</v>
      </c>
      <c r="Q232" s="114">
        <f t="shared" si="8"/>
        <v>-250307.27</v>
      </c>
      <c r="R232" s="114">
        <f t="shared" si="8"/>
        <v>431703.13999999996</v>
      </c>
      <c r="S232" s="114">
        <f t="shared" si="8"/>
        <v>55388262.990000002</v>
      </c>
      <c r="T232" s="114">
        <f t="shared" si="8"/>
        <v>-1688165.0299999998</v>
      </c>
    </row>
    <row r="233" spans="1:47" ht="27" customHeight="1" x14ac:dyDescent="0.25">
      <c r="A233" s="254" t="s">
        <v>103</v>
      </c>
      <c r="B233" s="255"/>
      <c r="C233" s="116">
        <f t="shared" ref="C233:K233" si="9">C232/$C$6</f>
        <v>-3.8495399450999965</v>
      </c>
      <c r="D233" s="116">
        <f t="shared" si="9"/>
        <v>748.23999536558392</v>
      </c>
      <c r="E233" s="116">
        <f t="shared" si="9"/>
        <v>74.93493743538555</v>
      </c>
      <c r="F233" s="116">
        <f t="shared" si="9"/>
        <v>112.93232665502124</v>
      </c>
      <c r="G233" s="116">
        <f t="shared" si="9"/>
        <v>-1.1948841396028664</v>
      </c>
      <c r="H233" s="116">
        <f t="shared" si="9"/>
        <v>0</v>
      </c>
      <c r="I233" s="116">
        <f t="shared" si="9"/>
        <v>1.0681825959858828</v>
      </c>
      <c r="J233" s="116">
        <f t="shared" si="9"/>
        <v>20.380359523724646</v>
      </c>
      <c r="K233" s="116">
        <f t="shared" si="9"/>
        <v>0</v>
      </c>
      <c r="L233" s="258" t="e">
        <f>L232/$C$6</f>
        <v>#VALUE!</v>
      </c>
      <c r="M233" s="259"/>
      <c r="N233" s="116" t="e">
        <f t="shared" ref="N233" si="10">N232/$C$6</f>
        <v>#VALUE!</v>
      </c>
      <c r="O233" s="116">
        <f t="shared" ref="O233" si="11">O232/$C$6</f>
        <v>0.18714751702256602</v>
      </c>
      <c r="P233" s="116">
        <f t="shared" ref="P233" si="12">P232/$C$6</f>
        <v>31.346020997468891</v>
      </c>
      <c r="Q233" s="116">
        <f t="shared" ref="Q233" si="13">Q232/$C$6</f>
        <v>-4.4616461088731239</v>
      </c>
      <c r="R233" s="116">
        <f t="shared" ref="R233" si="14">R232/$C$6</f>
        <v>7.6949688068161555</v>
      </c>
      <c r="S233" s="116">
        <f t="shared" ref="S233" si="15">S232/$C$6</f>
        <v>987.27786870343311</v>
      </c>
      <c r="T233" s="116">
        <f t="shared" ref="T233" si="16">T232/$C$6</f>
        <v>-30.090995508181521</v>
      </c>
    </row>
    <row r="234" spans="1:47" ht="15.75" customHeight="1" x14ac:dyDescent="0.25">
      <c r="A234" s="222" t="s">
        <v>104</v>
      </c>
      <c r="B234" s="223"/>
      <c r="C234" s="223"/>
      <c r="D234" s="223"/>
      <c r="E234" s="223"/>
      <c r="F234" s="223"/>
      <c r="G234" s="223"/>
      <c r="H234" s="223"/>
      <c r="I234" s="223"/>
      <c r="J234" s="223"/>
      <c r="K234" s="223"/>
      <c r="L234" s="223"/>
      <c r="M234" s="223"/>
      <c r="N234" s="223"/>
      <c r="O234" s="223"/>
      <c r="P234" s="223"/>
      <c r="Q234" s="224"/>
      <c r="R234" s="224"/>
      <c r="S234" s="224"/>
      <c r="T234" s="223"/>
    </row>
    <row r="235" spans="1:47" ht="27" customHeight="1" x14ac:dyDescent="0.25">
      <c r="A235" s="226" t="s">
        <v>138</v>
      </c>
      <c r="B235" s="226"/>
      <c r="C235" s="226"/>
      <c r="D235" s="226"/>
      <c r="E235" s="226"/>
      <c r="F235" s="226"/>
      <c r="G235" s="226"/>
      <c r="H235" s="226"/>
      <c r="I235" s="226"/>
      <c r="J235" s="226"/>
      <c r="K235" s="226"/>
      <c r="L235" s="226"/>
      <c r="M235" s="226"/>
      <c r="N235" s="226"/>
      <c r="O235" s="226"/>
      <c r="P235" s="226"/>
      <c r="Q235" s="382"/>
      <c r="R235" s="382"/>
      <c r="S235" s="382"/>
      <c r="T235" s="117" t="s">
        <v>115</v>
      </c>
    </row>
    <row r="236" spans="1:47" ht="15" customHeight="1" x14ac:dyDescent="0.25">
      <c r="A236" s="118" t="s">
        <v>117</v>
      </c>
      <c r="B236" s="118"/>
      <c r="C236" s="118"/>
      <c r="D236" s="118"/>
      <c r="E236" s="118"/>
      <c r="F236" s="118"/>
      <c r="G236" s="118"/>
      <c r="H236" s="118"/>
      <c r="I236" s="118"/>
      <c r="J236" s="118"/>
      <c r="K236" s="118"/>
      <c r="L236" s="118"/>
      <c r="M236" s="118"/>
      <c r="N236" s="118"/>
      <c r="O236" s="118"/>
      <c r="P236" s="118"/>
      <c r="Q236" s="368"/>
      <c r="R236" s="369"/>
      <c r="S236" s="369"/>
      <c r="T236" s="120" t="s">
        <v>123</v>
      </c>
    </row>
    <row r="237" spans="1:47" ht="15" customHeight="1" x14ac:dyDescent="0.25">
      <c r="A237" s="118" t="s">
        <v>141</v>
      </c>
      <c r="B237" s="118"/>
      <c r="C237" s="118"/>
      <c r="D237" s="118"/>
      <c r="E237" s="118"/>
      <c r="F237" s="118"/>
      <c r="G237" s="118"/>
      <c r="H237" s="118"/>
      <c r="I237" s="118"/>
      <c r="J237" s="118"/>
      <c r="K237" s="118"/>
      <c r="L237" s="118"/>
      <c r="M237" s="118"/>
      <c r="N237" s="118"/>
      <c r="O237" s="118"/>
      <c r="P237" s="118"/>
      <c r="Q237" s="131"/>
      <c r="R237" s="131"/>
      <c r="S237" s="131"/>
      <c r="T237" s="132"/>
    </row>
    <row r="238" spans="1:47" s="125" customFormat="1" ht="37.5" customHeight="1" x14ac:dyDescent="0.25">
      <c r="A238" s="272" t="s">
        <v>122</v>
      </c>
      <c r="B238" s="272"/>
      <c r="C238" s="272"/>
      <c r="D238" s="272"/>
      <c r="E238" s="272"/>
      <c r="F238" s="272"/>
      <c r="G238" s="272"/>
      <c r="H238" s="272"/>
      <c r="I238" s="272"/>
      <c r="J238" s="272"/>
      <c r="K238" s="272"/>
      <c r="L238" s="272"/>
      <c r="M238" s="272"/>
      <c r="N238" s="272"/>
      <c r="O238" s="272"/>
      <c r="P238" s="272"/>
      <c r="Q238" s="272"/>
      <c r="R238" s="272"/>
      <c r="S238" s="272"/>
      <c r="T238" s="272"/>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c r="AP238" s="124"/>
      <c r="AQ238" s="124"/>
      <c r="AR238" s="124"/>
      <c r="AS238" s="124"/>
      <c r="AT238" s="124"/>
      <c r="AU238" s="124"/>
    </row>
    <row r="239" spans="1:47" x14ac:dyDescent="0.25">
      <c r="A239" s="273"/>
      <c r="B239" s="273"/>
      <c r="C239" s="273"/>
      <c r="D239" s="273"/>
      <c r="E239" s="273"/>
      <c r="F239" s="273"/>
      <c r="G239" s="273"/>
      <c r="H239" s="273"/>
      <c r="I239" s="273"/>
      <c r="J239" s="273"/>
      <c r="K239" s="273"/>
      <c r="L239" s="273"/>
      <c r="M239" s="273"/>
      <c r="N239" s="273"/>
      <c r="O239" s="273"/>
      <c r="P239" s="273"/>
      <c r="Q239" s="273"/>
      <c r="R239" s="273"/>
      <c r="S239" s="273"/>
      <c r="T239" s="273"/>
    </row>
    <row r="240" spans="1:47" ht="65.25" customHeight="1" x14ac:dyDescent="0.25">
      <c r="A240" s="274" t="s">
        <v>118</v>
      </c>
      <c r="B240" s="275"/>
      <c r="C240" s="280" t="s">
        <v>161</v>
      </c>
      <c r="D240" s="280" t="s">
        <v>158</v>
      </c>
      <c r="E240" s="260" t="s">
        <v>156</v>
      </c>
      <c r="F240" s="262"/>
      <c r="G240" s="261" t="s">
        <v>157</v>
      </c>
      <c r="H240" s="261"/>
      <c r="I240" s="261"/>
      <c r="J240" s="261"/>
      <c r="K240" s="261"/>
      <c r="L240" s="261"/>
      <c r="M240" s="261"/>
      <c r="N240" s="261"/>
      <c r="O240" s="260" t="s">
        <v>159</v>
      </c>
      <c r="P240" s="261"/>
      <c r="Q240" s="261"/>
      <c r="R240" s="262"/>
      <c r="S240" s="266" t="s">
        <v>119</v>
      </c>
      <c r="T240" s="262" t="s">
        <v>160</v>
      </c>
    </row>
    <row r="241" spans="1:20" x14ac:dyDescent="0.25">
      <c r="A241" s="276"/>
      <c r="B241" s="277"/>
      <c r="C241" s="335"/>
      <c r="D241" s="281"/>
      <c r="E241" s="263"/>
      <c r="F241" s="265"/>
      <c r="G241" s="264"/>
      <c r="H241" s="264"/>
      <c r="I241" s="264"/>
      <c r="J241" s="264"/>
      <c r="K241" s="264"/>
      <c r="L241" s="264"/>
      <c r="M241" s="264"/>
      <c r="N241" s="264"/>
      <c r="O241" s="263"/>
      <c r="P241" s="264"/>
      <c r="Q241" s="264"/>
      <c r="R241" s="265"/>
      <c r="S241" s="267"/>
      <c r="T241" s="265"/>
    </row>
    <row r="242" spans="1:20" ht="26.85" customHeight="1" x14ac:dyDescent="0.25">
      <c r="A242" s="278"/>
      <c r="B242" s="279"/>
      <c r="C242" s="336"/>
      <c r="D242" s="269" t="s">
        <v>114</v>
      </c>
      <c r="E242" s="270"/>
      <c r="F242" s="271"/>
      <c r="G242" s="269" t="s">
        <v>113</v>
      </c>
      <c r="H242" s="270"/>
      <c r="I242" s="270"/>
      <c r="J242" s="270"/>
      <c r="K242" s="270"/>
      <c r="L242" s="270"/>
      <c r="M242" s="270"/>
      <c r="N242" s="271"/>
      <c r="O242" s="269" t="s">
        <v>112</v>
      </c>
      <c r="P242" s="270"/>
      <c r="Q242" s="270"/>
      <c r="R242" s="271"/>
      <c r="S242" s="267"/>
      <c r="T242" s="262" t="s">
        <v>111</v>
      </c>
    </row>
    <row r="243" spans="1:20" ht="25.5" customHeight="1" x14ac:dyDescent="0.25">
      <c r="A243" s="109" t="s">
        <v>64</v>
      </c>
      <c r="B243" s="110"/>
      <c r="C243" s="111"/>
      <c r="D243" s="111" t="s">
        <v>85</v>
      </c>
      <c r="E243" s="111" t="s">
        <v>127</v>
      </c>
      <c r="F243" s="111" t="s">
        <v>87</v>
      </c>
      <c r="G243" s="111" t="s">
        <v>88</v>
      </c>
      <c r="H243" s="111" t="s">
        <v>89</v>
      </c>
      <c r="I243" s="111" t="s">
        <v>90</v>
      </c>
      <c r="J243" s="111" t="s">
        <v>91</v>
      </c>
      <c r="K243" s="111" t="s">
        <v>92</v>
      </c>
      <c r="L243" s="269" t="s">
        <v>93</v>
      </c>
      <c r="M243" s="271"/>
      <c r="N243" s="111" t="s">
        <v>94</v>
      </c>
      <c r="O243" s="111" t="s">
        <v>95</v>
      </c>
      <c r="P243" s="111" t="s">
        <v>96</v>
      </c>
      <c r="Q243" s="111" t="s">
        <v>97</v>
      </c>
      <c r="R243" s="111" t="s">
        <v>98</v>
      </c>
      <c r="S243" s="268"/>
      <c r="T243" s="265"/>
    </row>
    <row r="244" spans="1:20" ht="29.85" customHeight="1" x14ac:dyDescent="0.25">
      <c r="A244" s="112">
        <v>0.1</v>
      </c>
      <c r="B244" s="103" t="s">
        <v>66</v>
      </c>
      <c r="C244" s="230"/>
      <c r="D244" s="231"/>
      <c r="E244" s="231"/>
      <c r="F244" s="231"/>
      <c r="G244" s="231"/>
      <c r="H244" s="231"/>
      <c r="I244" s="231"/>
      <c r="J244" s="231"/>
      <c r="K244" s="231"/>
      <c r="L244" s="231"/>
      <c r="M244" s="231"/>
      <c r="N244" s="232"/>
      <c r="O244" s="32"/>
      <c r="P244" s="32"/>
      <c r="Q244" s="32"/>
      <c r="R244" s="32"/>
      <c r="S244" s="126">
        <f>SUM(C244:R244)</f>
        <v>0</v>
      </c>
      <c r="T244" s="32"/>
    </row>
    <row r="245" spans="1:20" ht="29.25" customHeight="1" x14ac:dyDescent="0.25">
      <c r="A245" s="102">
        <v>0.2</v>
      </c>
      <c r="B245" s="103" t="s">
        <v>67</v>
      </c>
      <c r="C245" s="233"/>
      <c r="D245" s="234"/>
      <c r="E245" s="234"/>
      <c r="F245" s="234"/>
      <c r="G245" s="234"/>
      <c r="H245" s="234"/>
      <c r="I245" s="234"/>
      <c r="J245" s="234"/>
      <c r="K245" s="234"/>
      <c r="L245" s="234"/>
      <c r="M245" s="234"/>
      <c r="N245" s="235"/>
      <c r="O245" s="32"/>
      <c r="P245" s="32"/>
      <c r="Q245" s="32"/>
      <c r="R245" s="32"/>
      <c r="S245" s="126">
        <f t="shared" ref="S245:S263" si="17">SUM(C245:R245)</f>
        <v>0</v>
      </c>
      <c r="T245" s="32"/>
    </row>
    <row r="246" spans="1:20" ht="33" customHeight="1" x14ac:dyDescent="0.25">
      <c r="A246" s="102">
        <v>0.3</v>
      </c>
      <c r="B246" s="103" t="s">
        <v>68</v>
      </c>
      <c r="C246" s="28"/>
      <c r="D246" s="28"/>
      <c r="E246" s="28"/>
      <c r="F246" s="28"/>
      <c r="G246" s="28"/>
      <c r="H246" s="28"/>
      <c r="I246" s="28"/>
      <c r="J246" s="28"/>
      <c r="K246" s="28"/>
      <c r="L246" s="370"/>
      <c r="M246" s="371"/>
      <c r="N246" s="372"/>
      <c r="O246" s="32"/>
      <c r="P246" s="32"/>
      <c r="Q246" s="32"/>
      <c r="R246" s="32"/>
      <c r="S246" s="126">
        <f t="shared" si="17"/>
        <v>0</v>
      </c>
      <c r="T246" s="32"/>
    </row>
    <row r="247" spans="1:20" ht="33" customHeight="1" x14ac:dyDescent="0.25">
      <c r="A247" s="102">
        <v>0.4</v>
      </c>
      <c r="B247" s="103" t="s">
        <v>69</v>
      </c>
      <c r="C247" s="28"/>
      <c r="D247" s="28"/>
      <c r="E247" s="28"/>
      <c r="F247" s="28"/>
      <c r="G247" s="28"/>
      <c r="H247" s="28"/>
      <c r="I247" s="28"/>
      <c r="J247" s="28"/>
      <c r="K247" s="28"/>
      <c r="L247" s="230"/>
      <c r="M247" s="231"/>
      <c r="N247" s="232"/>
      <c r="O247" s="32"/>
      <c r="P247" s="32"/>
      <c r="Q247" s="32"/>
      <c r="R247" s="32"/>
      <c r="S247" s="126">
        <f t="shared" si="17"/>
        <v>0</v>
      </c>
      <c r="T247" s="32"/>
    </row>
    <row r="248" spans="1:20" ht="33.6" customHeight="1" x14ac:dyDescent="0.25">
      <c r="A248" s="102">
        <v>0.5</v>
      </c>
      <c r="B248" s="103" t="s">
        <v>99</v>
      </c>
      <c r="C248" s="28"/>
      <c r="D248" s="28"/>
      <c r="E248" s="28"/>
      <c r="F248" s="28"/>
      <c r="G248" s="28"/>
      <c r="H248" s="28"/>
      <c r="I248" s="28"/>
      <c r="J248" s="28"/>
      <c r="K248" s="28"/>
      <c r="L248" s="230"/>
      <c r="M248" s="231"/>
      <c r="N248" s="232"/>
      <c r="O248" s="32"/>
      <c r="P248" s="32"/>
      <c r="Q248" s="32"/>
      <c r="R248" s="32"/>
      <c r="S248" s="126">
        <f t="shared" si="17"/>
        <v>0</v>
      </c>
      <c r="T248" s="32"/>
    </row>
    <row r="249" spans="1:20" ht="29.85" customHeight="1" x14ac:dyDescent="0.25">
      <c r="A249" s="102">
        <v>1</v>
      </c>
      <c r="B249" s="110" t="s">
        <v>70</v>
      </c>
      <c r="C249" s="28"/>
      <c r="D249" s="28">
        <v>15185962.536133358</v>
      </c>
      <c r="E249" s="28">
        <v>976096.05475250212</v>
      </c>
      <c r="F249" s="28">
        <v>2725366.2697030222</v>
      </c>
      <c r="G249" s="28">
        <v>-52983.104673291113</v>
      </c>
      <c r="H249" s="28"/>
      <c r="I249" s="28">
        <v>0</v>
      </c>
      <c r="J249" s="28">
        <v>0</v>
      </c>
      <c r="K249" s="28"/>
      <c r="L249" s="230"/>
      <c r="M249" s="231"/>
      <c r="N249" s="232"/>
      <c r="O249" s="32">
        <v>8298.425056548771</v>
      </c>
      <c r="P249" s="32">
        <v>209614.44750873619</v>
      </c>
      <c r="Q249" s="32">
        <v>-201282.54070191123</v>
      </c>
      <c r="R249" s="32">
        <v>52752.370379604268</v>
      </c>
      <c r="S249" s="126">
        <f t="shared" si="17"/>
        <v>18903824.458158568</v>
      </c>
      <c r="T249" s="32">
        <v>359292.86073844787</v>
      </c>
    </row>
    <row r="250" spans="1:20" ht="35.1" customHeight="1" x14ac:dyDescent="0.25">
      <c r="A250" s="102">
        <v>2.1</v>
      </c>
      <c r="B250" s="103" t="s">
        <v>71</v>
      </c>
      <c r="C250" s="28">
        <v>-78663</v>
      </c>
      <c r="D250" s="28">
        <v>17033276.649999999</v>
      </c>
      <c r="E250" s="28">
        <v>1503258.4399999997</v>
      </c>
      <c r="F250" s="28">
        <v>1939590.69</v>
      </c>
      <c r="G250" s="28">
        <v>0</v>
      </c>
      <c r="H250" s="28"/>
      <c r="I250" s="28">
        <v>0</v>
      </c>
      <c r="J250" s="28">
        <v>0</v>
      </c>
      <c r="K250" s="28"/>
      <c r="L250" s="230"/>
      <c r="M250" s="231"/>
      <c r="N250" s="232"/>
      <c r="O250" s="32">
        <v>0</v>
      </c>
      <c r="P250" s="32">
        <v>367269.62650000001</v>
      </c>
      <c r="Q250" s="32">
        <v>0</v>
      </c>
      <c r="R250" s="32">
        <v>5801.9331999999995</v>
      </c>
      <c r="S250" s="126">
        <f t="shared" si="17"/>
        <v>20770534.339700002</v>
      </c>
      <c r="T250" s="32">
        <v>-962060.52179999999</v>
      </c>
    </row>
    <row r="251" spans="1:20" ht="29.1" customHeight="1" x14ac:dyDescent="0.25">
      <c r="A251" s="102">
        <v>2.2000000000000002</v>
      </c>
      <c r="B251" s="103" t="s">
        <v>72</v>
      </c>
      <c r="C251" s="28"/>
      <c r="D251" s="28">
        <v>6252859.5538666425</v>
      </c>
      <c r="E251" s="28">
        <v>464921.6752474978</v>
      </c>
      <c r="F251" s="28">
        <v>409673.35029697826</v>
      </c>
      <c r="G251" s="28">
        <v>-14052.285326708894</v>
      </c>
      <c r="H251" s="28"/>
      <c r="I251" s="28">
        <v>0</v>
      </c>
      <c r="J251" s="28">
        <v>0</v>
      </c>
      <c r="K251" s="28"/>
      <c r="L251" s="230"/>
      <c r="M251" s="231"/>
      <c r="N251" s="232"/>
      <c r="O251" s="32">
        <v>2200.9249434512285</v>
      </c>
      <c r="P251" s="32">
        <v>136029.42589126376</v>
      </c>
      <c r="Q251" s="32">
        <v>-53384.55929808876</v>
      </c>
      <c r="R251" s="32">
        <v>29073.3568203957</v>
      </c>
      <c r="S251" s="126">
        <f t="shared" si="17"/>
        <v>7227321.4424414309</v>
      </c>
      <c r="T251" s="32">
        <v>-23982.616938447936</v>
      </c>
    </row>
    <row r="252" spans="1:20" ht="32.1" customHeight="1" x14ac:dyDescent="0.25">
      <c r="A252" s="102">
        <v>2.2999999999999998</v>
      </c>
      <c r="B252" s="103" t="s">
        <v>73</v>
      </c>
      <c r="C252" s="28"/>
      <c r="D252" s="28">
        <v>194035.86000000004</v>
      </c>
      <c r="E252" s="28">
        <v>42919.020000000004</v>
      </c>
      <c r="F252" s="28">
        <v>8692.0500000000011</v>
      </c>
      <c r="G252" s="28">
        <v>0</v>
      </c>
      <c r="H252" s="28"/>
      <c r="I252" s="28">
        <v>6604.48</v>
      </c>
      <c r="J252" s="28">
        <v>0</v>
      </c>
      <c r="K252" s="28"/>
      <c r="L252" s="230"/>
      <c r="M252" s="231"/>
      <c r="N252" s="232"/>
      <c r="O252" s="32">
        <v>0</v>
      </c>
      <c r="P252" s="32">
        <v>10556.270900000001</v>
      </c>
      <c r="Q252" s="32">
        <v>0</v>
      </c>
      <c r="R252" s="32">
        <v>2959.9282999999991</v>
      </c>
      <c r="S252" s="126">
        <f t="shared" si="17"/>
        <v>265767.60920000001</v>
      </c>
      <c r="T252" s="32">
        <v>-9.5892999999999997</v>
      </c>
    </row>
    <row r="253" spans="1:20" ht="33" customHeight="1" x14ac:dyDescent="0.25">
      <c r="A253" s="102">
        <v>2.4</v>
      </c>
      <c r="B253" s="103" t="s">
        <v>74</v>
      </c>
      <c r="C253" s="28"/>
      <c r="D253" s="28">
        <v>2477.46</v>
      </c>
      <c r="E253" s="28">
        <v>881.6</v>
      </c>
      <c r="F253" s="28">
        <v>54.14</v>
      </c>
      <c r="G253" s="28">
        <v>0</v>
      </c>
      <c r="H253" s="28"/>
      <c r="I253" s="28">
        <v>0</v>
      </c>
      <c r="J253" s="28">
        <v>0</v>
      </c>
      <c r="K253" s="28"/>
      <c r="L253" s="230"/>
      <c r="M253" s="231"/>
      <c r="N253" s="232"/>
      <c r="O253" s="32">
        <v>0</v>
      </c>
      <c r="P253" s="32">
        <v>118.54079999999999</v>
      </c>
      <c r="Q253" s="32">
        <v>0</v>
      </c>
      <c r="R253" s="32">
        <v>103.9584</v>
      </c>
      <c r="S253" s="126">
        <f t="shared" si="17"/>
        <v>3635.6991999999996</v>
      </c>
      <c r="T253" s="32">
        <v>20.1096</v>
      </c>
    </row>
    <row r="254" spans="1:20" ht="34.35" customHeight="1" x14ac:dyDescent="0.25">
      <c r="A254" s="102">
        <v>2.5</v>
      </c>
      <c r="B254" s="103" t="s">
        <v>75</v>
      </c>
      <c r="C254" s="28"/>
      <c r="D254" s="28">
        <v>1185233.83</v>
      </c>
      <c r="E254" s="28">
        <v>307694.88999999996</v>
      </c>
      <c r="F254" s="28">
        <v>65433.380000000005</v>
      </c>
      <c r="G254" s="28">
        <v>0</v>
      </c>
      <c r="H254" s="28"/>
      <c r="I254" s="28">
        <v>1754.4</v>
      </c>
      <c r="J254" s="28">
        <v>1333.0793000000001</v>
      </c>
      <c r="K254" s="28"/>
      <c r="L254" s="230"/>
      <c r="M254" s="231"/>
      <c r="N254" s="232"/>
      <c r="O254" s="32">
        <v>0</v>
      </c>
      <c r="P254" s="32">
        <v>30987.599999999999</v>
      </c>
      <c r="Q254" s="32">
        <v>4359.83</v>
      </c>
      <c r="R254" s="32">
        <v>3343.7110000000002</v>
      </c>
      <c r="S254" s="126">
        <f t="shared" si="17"/>
        <v>1600140.7203000002</v>
      </c>
      <c r="T254" s="32">
        <v>-99591.147600000011</v>
      </c>
    </row>
    <row r="255" spans="1:20" ht="30.6" customHeight="1" x14ac:dyDescent="0.25">
      <c r="A255" s="102">
        <v>2.6</v>
      </c>
      <c r="B255" s="103" t="s">
        <v>76</v>
      </c>
      <c r="C255" s="28"/>
      <c r="D255" s="28">
        <v>31522.470000000005</v>
      </c>
      <c r="E255" s="28">
        <v>15567.389999999998</v>
      </c>
      <c r="F255" s="28">
        <v>4161.03</v>
      </c>
      <c r="G255" s="28">
        <v>0</v>
      </c>
      <c r="H255" s="28"/>
      <c r="I255" s="28">
        <v>0</v>
      </c>
      <c r="J255" s="28">
        <v>87.082799999999992</v>
      </c>
      <c r="K255" s="28"/>
      <c r="L255" s="230"/>
      <c r="M255" s="231"/>
      <c r="N255" s="232"/>
      <c r="O255" s="32">
        <v>0</v>
      </c>
      <c r="P255" s="32">
        <v>516.49429999999995</v>
      </c>
      <c r="Q255" s="32">
        <v>0</v>
      </c>
      <c r="R255" s="32">
        <v>120.62820000000001</v>
      </c>
      <c r="S255" s="126">
        <f t="shared" si="17"/>
        <v>51975.095299999994</v>
      </c>
      <c r="T255" s="32">
        <v>-2334.6784999999995</v>
      </c>
    </row>
    <row r="256" spans="1:20" ht="32.85" customHeight="1" x14ac:dyDescent="0.25">
      <c r="A256" s="102">
        <v>2.7</v>
      </c>
      <c r="B256" s="103" t="s">
        <v>77</v>
      </c>
      <c r="C256" s="28">
        <v>-100053</v>
      </c>
      <c r="D256" s="28">
        <v>529926.6</v>
      </c>
      <c r="E256" s="28">
        <v>285159.09999999998</v>
      </c>
      <c r="F256" s="28">
        <v>37864.79</v>
      </c>
      <c r="G256" s="28">
        <v>0</v>
      </c>
      <c r="H256" s="28"/>
      <c r="I256" s="28">
        <v>0</v>
      </c>
      <c r="J256" s="28">
        <v>49430.318000000007</v>
      </c>
      <c r="K256" s="28"/>
      <c r="L256" s="230"/>
      <c r="M256" s="231"/>
      <c r="N256" s="232"/>
      <c r="O256" s="32">
        <v>0</v>
      </c>
      <c r="P256" s="32">
        <v>16022.990200000002</v>
      </c>
      <c r="Q256" s="32">
        <v>0</v>
      </c>
      <c r="R256" s="32">
        <v>35919.513700000003</v>
      </c>
      <c r="S256" s="126">
        <f t="shared" si="17"/>
        <v>854270.31189999997</v>
      </c>
      <c r="T256" s="32">
        <v>-16895.881099999999</v>
      </c>
    </row>
    <row r="257" spans="1:20" ht="31.5" customHeight="1" x14ac:dyDescent="0.25">
      <c r="A257" s="102">
        <v>2.8</v>
      </c>
      <c r="B257" s="103" t="s">
        <v>78</v>
      </c>
      <c r="C257" s="28">
        <v>-34114.89</v>
      </c>
      <c r="D257" s="28">
        <v>0</v>
      </c>
      <c r="E257" s="28">
        <v>4970.05</v>
      </c>
      <c r="F257" s="28">
        <v>3447.3199999999997</v>
      </c>
      <c r="G257" s="28">
        <v>0</v>
      </c>
      <c r="H257" s="28"/>
      <c r="I257" s="28">
        <v>0</v>
      </c>
      <c r="J257" s="28">
        <v>955.57349999999985</v>
      </c>
      <c r="K257" s="28"/>
      <c r="L257" s="230"/>
      <c r="M257" s="231"/>
      <c r="N257" s="232"/>
      <c r="O257" s="32">
        <v>0</v>
      </c>
      <c r="P257" s="32">
        <v>281.23060000000004</v>
      </c>
      <c r="Q257" s="32">
        <v>0</v>
      </c>
      <c r="R257" s="32">
        <v>10229.573200000001</v>
      </c>
      <c r="S257" s="126">
        <f t="shared" si="17"/>
        <v>-14231.142700000002</v>
      </c>
      <c r="T257" s="32">
        <v>-949.09569999999985</v>
      </c>
    </row>
    <row r="258" spans="1:20" ht="38.25" customHeight="1" x14ac:dyDescent="0.25">
      <c r="A258" s="102">
        <v>3</v>
      </c>
      <c r="B258" s="110" t="s">
        <v>79</v>
      </c>
      <c r="C258" s="28">
        <v>-1093</v>
      </c>
      <c r="D258" s="28">
        <v>880458.34000000008</v>
      </c>
      <c r="E258" s="28">
        <v>185187.77999999997</v>
      </c>
      <c r="F258" s="28">
        <v>26473.940000000002</v>
      </c>
      <c r="G258" s="28">
        <v>0</v>
      </c>
      <c r="H258" s="28"/>
      <c r="I258" s="28">
        <v>0</v>
      </c>
      <c r="J258" s="28">
        <v>222941.57080000002</v>
      </c>
      <c r="K258" s="28"/>
      <c r="L258" s="230"/>
      <c r="M258" s="231"/>
      <c r="N258" s="232"/>
      <c r="O258" s="32">
        <v>0</v>
      </c>
      <c r="P258" s="32">
        <v>14927.776499999998</v>
      </c>
      <c r="Q258" s="32">
        <v>0</v>
      </c>
      <c r="R258" s="32">
        <v>41846.7497</v>
      </c>
      <c r="S258" s="126">
        <f t="shared" si="17"/>
        <v>1370743.1570000001</v>
      </c>
      <c r="T258" s="32">
        <v>-56638.541399999995</v>
      </c>
    </row>
    <row r="259" spans="1:20" ht="24.75" customHeight="1" x14ac:dyDescent="0.25">
      <c r="A259" s="102">
        <v>4</v>
      </c>
      <c r="B259" s="110" t="s">
        <v>80</v>
      </c>
      <c r="C259" s="28">
        <v>-2043</v>
      </c>
      <c r="D259" s="28">
        <v>20454.32</v>
      </c>
      <c r="E259" s="28">
        <v>4471.24</v>
      </c>
      <c r="F259" s="28">
        <v>437.17</v>
      </c>
      <c r="G259" s="28">
        <v>0</v>
      </c>
      <c r="H259" s="28"/>
      <c r="I259" s="28">
        <v>0</v>
      </c>
      <c r="J259" s="28">
        <v>19985.151939999996</v>
      </c>
      <c r="K259" s="28"/>
      <c r="L259" s="233"/>
      <c r="M259" s="234"/>
      <c r="N259" s="235"/>
      <c r="O259" s="32">
        <v>0</v>
      </c>
      <c r="P259" s="32">
        <v>453.94580000000002</v>
      </c>
      <c r="Q259" s="32">
        <v>0</v>
      </c>
      <c r="R259" s="32">
        <v>934.17520000000002</v>
      </c>
      <c r="S259" s="126">
        <f t="shared" si="17"/>
        <v>44693.002939999991</v>
      </c>
      <c r="T259" s="32">
        <v>-5750.2333000000008</v>
      </c>
    </row>
    <row r="260" spans="1:20" ht="25.5" customHeight="1" x14ac:dyDescent="0.25">
      <c r="A260" s="102">
        <v>5</v>
      </c>
      <c r="B260" s="110" t="s">
        <v>81</v>
      </c>
      <c r="C260" s="28"/>
      <c r="D260" s="28">
        <v>143891.28</v>
      </c>
      <c r="E260" s="28">
        <v>30135.380000000005</v>
      </c>
      <c r="F260" s="28">
        <v>9311.8999999999978</v>
      </c>
      <c r="G260" s="28">
        <v>0</v>
      </c>
      <c r="H260" s="28"/>
      <c r="I260" s="28">
        <v>0</v>
      </c>
      <c r="J260" s="28">
        <v>174145.3461768518</v>
      </c>
      <c r="K260" s="28"/>
      <c r="L260" s="24" t="s">
        <v>100</v>
      </c>
      <c r="M260" s="24" t="s">
        <v>101</v>
      </c>
      <c r="N260" s="24" t="s">
        <v>173</v>
      </c>
      <c r="O260" s="28">
        <v>0</v>
      </c>
      <c r="P260" s="32">
        <v>3245.1523999999999</v>
      </c>
      <c r="Q260" s="32">
        <v>0</v>
      </c>
      <c r="R260" s="32">
        <v>2661.2194000000009</v>
      </c>
      <c r="S260" s="126">
        <f t="shared" si="17"/>
        <v>363390.27797685185</v>
      </c>
      <c r="T260" s="32">
        <v>-10516.580899999999</v>
      </c>
    </row>
    <row r="261" spans="1:20" ht="31.5" customHeight="1" x14ac:dyDescent="0.25">
      <c r="A261" s="102">
        <v>6</v>
      </c>
      <c r="B261" s="110" t="s">
        <v>82</v>
      </c>
      <c r="C261" s="28"/>
      <c r="D261" s="28">
        <v>0</v>
      </c>
      <c r="E261" s="28">
        <v>0</v>
      </c>
      <c r="F261" s="28">
        <v>0</v>
      </c>
      <c r="G261" s="28">
        <v>0</v>
      </c>
      <c r="H261" s="28"/>
      <c r="I261" s="28">
        <v>0</v>
      </c>
      <c r="J261" s="28">
        <v>0</v>
      </c>
      <c r="K261" s="28"/>
      <c r="L261" s="373"/>
      <c r="M261" s="374"/>
      <c r="N261" s="375"/>
      <c r="O261" s="32">
        <v>0</v>
      </c>
      <c r="P261" s="32">
        <v>0</v>
      </c>
      <c r="Q261" s="32">
        <v>0</v>
      </c>
      <c r="R261" s="32">
        <v>0</v>
      </c>
      <c r="S261" s="126">
        <f t="shared" si="17"/>
        <v>0</v>
      </c>
      <c r="T261" s="32">
        <v>0</v>
      </c>
    </row>
    <row r="262" spans="1:20" ht="26.1" customHeight="1" x14ac:dyDescent="0.25">
      <c r="A262" s="102">
        <v>7</v>
      </c>
      <c r="B262" s="110" t="s">
        <v>83</v>
      </c>
      <c r="C262" s="28"/>
      <c r="D262" s="28">
        <v>0</v>
      </c>
      <c r="E262" s="28">
        <v>0</v>
      </c>
      <c r="F262" s="28">
        <v>0</v>
      </c>
      <c r="G262" s="28">
        <v>0</v>
      </c>
      <c r="H262" s="28"/>
      <c r="I262" s="28">
        <v>0</v>
      </c>
      <c r="J262" s="28">
        <v>0</v>
      </c>
      <c r="K262" s="28"/>
      <c r="L262" s="376"/>
      <c r="M262" s="377"/>
      <c r="N262" s="378"/>
      <c r="O262" s="32">
        <v>0</v>
      </c>
      <c r="P262" s="32">
        <v>0</v>
      </c>
      <c r="Q262" s="32">
        <v>0</v>
      </c>
      <c r="R262" s="32">
        <v>0</v>
      </c>
      <c r="S262" s="126">
        <f t="shared" si="17"/>
        <v>0</v>
      </c>
      <c r="T262" s="32">
        <v>0</v>
      </c>
    </row>
    <row r="263" spans="1:20" ht="33" customHeight="1" x14ac:dyDescent="0.25">
      <c r="A263" s="102">
        <v>8</v>
      </c>
      <c r="B263" s="110" t="s">
        <v>84</v>
      </c>
      <c r="C263" s="28"/>
      <c r="D263" s="28">
        <v>335809.23000000004</v>
      </c>
      <c r="E263" s="28">
        <v>382737.24000000005</v>
      </c>
      <c r="F263" s="28">
        <v>1105223.3600000001</v>
      </c>
      <c r="G263" s="28">
        <v>0</v>
      </c>
      <c r="H263" s="28"/>
      <c r="I263" s="28">
        <v>51568.299999999996</v>
      </c>
      <c r="J263" s="28">
        <v>184531.79807819426</v>
      </c>
      <c r="K263" s="28"/>
      <c r="L263" s="379"/>
      <c r="M263" s="380"/>
      <c r="N263" s="381"/>
      <c r="O263" s="32">
        <v>0</v>
      </c>
      <c r="P263" s="32">
        <v>71677.988899999997</v>
      </c>
      <c r="Q263" s="32">
        <v>0</v>
      </c>
      <c r="R263" s="32">
        <v>25787.4211</v>
      </c>
      <c r="S263" s="126">
        <f t="shared" si="17"/>
        <v>2157335.3380781943</v>
      </c>
      <c r="T263" s="32">
        <v>-7784.9484999999986</v>
      </c>
    </row>
    <row r="264" spans="1:20" ht="38.1" customHeight="1" x14ac:dyDescent="0.25">
      <c r="A264" s="254" t="s">
        <v>102</v>
      </c>
      <c r="B264" s="255"/>
      <c r="C264" s="114">
        <f>SUM(C246:C263)</f>
        <v>-215966.89</v>
      </c>
      <c r="D264" s="114">
        <f t="shared" ref="D264:K264" si="18">SUM(D246:D263)</f>
        <v>41795908.129999995</v>
      </c>
      <c r="E264" s="115">
        <f t="shared" si="18"/>
        <v>4203999.8600000003</v>
      </c>
      <c r="F264" s="114">
        <f t="shared" si="18"/>
        <v>6335729.3900000015</v>
      </c>
      <c r="G264" s="114">
        <f t="shared" si="18"/>
        <v>-67035.390000000014</v>
      </c>
      <c r="H264" s="114">
        <f t="shared" si="18"/>
        <v>0</v>
      </c>
      <c r="I264" s="114">
        <f t="shared" si="18"/>
        <v>59927.179999999993</v>
      </c>
      <c r="J264" s="114">
        <f t="shared" si="18"/>
        <v>653409.92059504613</v>
      </c>
      <c r="K264" s="114">
        <f t="shared" si="18"/>
        <v>0</v>
      </c>
      <c r="L264" s="256" t="e">
        <f>L260+M260</f>
        <v>#VALUE!</v>
      </c>
      <c r="M264" s="257"/>
      <c r="N264" s="114" t="str">
        <f>N260</f>
        <v>Operational Water</v>
      </c>
      <c r="O264" s="114">
        <f>SUM(O244:O263)</f>
        <v>10499.349999999999</v>
      </c>
      <c r="P264" s="114">
        <f t="shared" ref="P264:T264" si="19">SUM(P244:P263)</f>
        <v>861701.49029999995</v>
      </c>
      <c r="Q264" s="114">
        <f t="shared" si="19"/>
        <v>-250307.27</v>
      </c>
      <c r="R264" s="114">
        <f t="shared" si="19"/>
        <v>211534.5386</v>
      </c>
      <c r="S264" s="114">
        <f t="shared" si="19"/>
        <v>53599400.309495024</v>
      </c>
      <c r="T264" s="114">
        <f t="shared" si="19"/>
        <v>-827200.86470000003</v>
      </c>
    </row>
    <row r="265" spans="1:20" ht="38.1" customHeight="1" x14ac:dyDescent="0.25">
      <c r="A265" s="254" t="s">
        <v>103</v>
      </c>
      <c r="B265" s="255"/>
      <c r="C265" s="116">
        <f t="shared" ref="C265:K265" si="20">C264/$C$6</f>
        <v>-3.8495399450999965</v>
      </c>
      <c r="D265" s="116">
        <f t="shared" si="20"/>
        <v>744.99854069373635</v>
      </c>
      <c r="E265" s="116">
        <f t="shared" si="20"/>
        <v>74.93493743538555</v>
      </c>
      <c r="F265" s="116">
        <f t="shared" si="20"/>
        <v>112.93232665502124</v>
      </c>
      <c r="G265" s="116">
        <f t="shared" si="20"/>
        <v>-1.1948841396028664</v>
      </c>
      <c r="H265" s="116">
        <f t="shared" si="20"/>
        <v>0</v>
      </c>
      <c r="I265" s="116">
        <f t="shared" si="20"/>
        <v>1.0681825959858828</v>
      </c>
      <c r="J265" s="116">
        <f t="shared" si="20"/>
        <v>11.646820444815624</v>
      </c>
      <c r="K265" s="116">
        <f t="shared" si="20"/>
        <v>0</v>
      </c>
      <c r="L265" s="258" t="e">
        <f>L264/$C$6</f>
        <v>#VALUE!</v>
      </c>
      <c r="M265" s="259"/>
      <c r="N265" s="116" t="e">
        <f t="shared" ref="N265:T265" si="21">N264/$C$6</f>
        <v>#VALUE!</v>
      </c>
      <c r="O265" s="116">
        <f t="shared" si="21"/>
        <v>0.18714751702256602</v>
      </c>
      <c r="P265" s="116">
        <f t="shared" si="21"/>
        <v>15.359550288759758</v>
      </c>
      <c r="Q265" s="116">
        <f t="shared" si="21"/>
        <v>-4.4616461088731239</v>
      </c>
      <c r="R265" s="116">
        <f t="shared" si="21"/>
        <v>3.7705347153399167</v>
      </c>
      <c r="S265" s="116">
        <f t="shared" si="21"/>
        <v>955.39197015249056</v>
      </c>
      <c r="T265" s="116">
        <f t="shared" si="21"/>
        <v>-14.744587799008949</v>
      </c>
    </row>
    <row r="266" spans="1:20" x14ac:dyDescent="0.25">
      <c r="A266" s="222" t="s">
        <v>104</v>
      </c>
      <c r="B266" s="223"/>
      <c r="C266" s="223"/>
      <c r="D266" s="223"/>
      <c r="E266" s="223"/>
      <c r="F266" s="223"/>
      <c r="G266" s="223"/>
      <c r="H266" s="223"/>
      <c r="I266" s="223"/>
      <c r="J266" s="223"/>
      <c r="K266" s="223"/>
      <c r="L266" s="223"/>
      <c r="M266" s="223"/>
      <c r="N266" s="223"/>
      <c r="O266" s="223"/>
      <c r="P266" s="223"/>
      <c r="Q266" s="224"/>
      <c r="R266" s="224"/>
      <c r="S266" s="224"/>
      <c r="T266" s="224"/>
    </row>
    <row r="267" spans="1:20" ht="12.75" customHeight="1" x14ac:dyDescent="0.25">
      <c r="A267" s="226" t="s">
        <v>139</v>
      </c>
      <c r="B267" s="226"/>
      <c r="C267" s="226"/>
      <c r="D267" s="226"/>
      <c r="E267" s="226"/>
      <c r="F267" s="226"/>
      <c r="G267" s="226"/>
      <c r="H267" s="226"/>
      <c r="I267" s="226"/>
      <c r="J267" s="226"/>
      <c r="K267" s="226"/>
      <c r="L267" s="226"/>
      <c r="M267" s="226"/>
      <c r="N267" s="226"/>
      <c r="O267" s="226"/>
      <c r="P267" s="226"/>
      <c r="Q267" s="227"/>
      <c r="R267" s="228"/>
      <c r="S267" s="229"/>
      <c r="T267" s="117" t="s">
        <v>115</v>
      </c>
    </row>
    <row r="268" spans="1:20" ht="15.6" x14ac:dyDescent="0.25">
      <c r="A268" s="118" t="s">
        <v>117</v>
      </c>
      <c r="B268" s="118"/>
      <c r="C268" s="118"/>
      <c r="D268" s="118"/>
      <c r="E268" s="118"/>
      <c r="F268" s="118"/>
      <c r="G268" s="118"/>
      <c r="H268" s="118"/>
      <c r="I268" s="118"/>
      <c r="J268" s="118"/>
      <c r="K268" s="118"/>
      <c r="L268" s="118"/>
      <c r="M268" s="118"/>
      <c r="N268" s="118"/>
      <c r="O268" s="118"/>
      <c r="P268" s="118"/>
      <c r="Q268" s="367"/>
      <c r="R268" s="367"/>
      <c r="S268" s="367"/>
      <c r="T268" s="120" t="s">
        <v>123</v>
      </c>
    </row>
    <row r="269" spans="1:20" ht="15.6" x14ac:dyDescent="0.25">
      <c r="A269" s="118" t="s">
        <v>141</v>
      </c>
      <c r="B269" s="118"/>
      <c r="C269" s="118"/>
      <c r="D269" s="118"/>
      <c r="E269" s="118"/>
      <c r="F269" s="118"/>
      <c r="G269" s="118"/>
      <c r="H269" s="118"/>
      <c r="I269" s="118"/>
      <c r="J269" s="118"/>
      <c r="K269" s="118"/>
      <c r="L269" s="118"/>
      <c r="M269" s="118"/>
      <c r="N269" s="118"/>
      <c r="O269" s="118"/>
      <c r="P269" s="118"/>
    </row>
  </sheetData>
  <sheetProtection algorithmName="SHA-512" hashValue="ty3mglmYecNV0XgbT9ZjzBhMZnvPHD4mV0pJLjXkVrifLSFrmImXWuUd+rx7XlPBsU9ADoDjsFb3HLFIzkHNKQ==" saltValue="HbAgz+QPxRkGLyuTH0U3Yw==" spinCount="100000" sheet="1" formatCells="0" formatColumns="0" formatRows="0" insertRows="0" deleteRows="0"/>
  <mergeCells count="150">
    <mergeCell ref="A12:B12"/>
    <mergeCell ref="C12:F12"/>
    <mergeCell ref="A13:B13"/>
    <mergeCell ref="C13:F13"/>
    <mergeCell ref="A17:B17"/>
    <mergeCell ref="A18:B18"/>
    <mergeCell ref="A19:B19"/>
    <mergeCell ref="A14:B14"/>
    <mergeCell ref="C14:F14"/>
    <mergeCell ref="A15:B15"/>
    <mergeCell ref="C15:F15"/>
    <mergeCell ref="A1:B1"/>
    <mergeCell ref="C1:F1"/>
    <mergeCell ref="A2:B2"/>
    <mergeCell ref="C2:F2"/>
    <mergeCell ref="C3:F3"/>
    <mergeCell ref="A4:B4"/>
    <mergeCell ref="C4:F4"/>
    <mergeCell ref="A11:B11"/>
    <mergeCell ref="C11:F11"/>
    <mergeCell ref="A8:B8"/>
    <mergeCell ref="C8:F8"/>
    <mergeCell ref="A9:B9"/>
    <mergeCell ref="C9:F9"/>
    <mergeCell ref="A10:B10"/>
    <mergeCell ref="C10:F10"/>
    <mergeCell ref="A5:B5"/>
    <mergeCell ref="C5:F5"/>
    <mergeCell ref="A6:B6"/>
    <mergeCell ref="C6:F6"/>
    <mergeCell ref="A7:B7"/>
    <mergeCell ref="C7:F7"/>
    <mergeCell ref="T208:T209"/>
    <mergeCell ref="D210:F210"/>
    <mergeCell ref="G210:N210"/>
    <mergeCell ref="O210:R210"/>
    <mergeCell ref="T210:T211"/>
    <mergeCell ref="L211:M211"/>
    <mergeCell ref="A206:T207"/>
    <mergeCell ref="A208:B210"/>
    <mergeCell ref="C208:C210"/>
    <mergeCell ref="D208:D209"/>
    <mergeCell ref="E208:F209"/>
    <mergeCell ref="G208:N209"/>
    <mergeCell ref="O208:R209"/>
    <mergeCell ref="S208:S211"/>
    <mergeCell ref="A238:T239"/>
    <mergeCell ref="A240:B242"/>
    <mergeCell ref="C240:C242"/>
    <mergeCell ref="D240:D241"/>
    <mergeCell ref="E240:F241"/>
    <mergeCell ref="G240:N241"/>
    <mergeCell ref="C212:N213"/>
    <mergeCell ref="L214:N227"/>
    <mergeCell ref="L229:N231"/>
    <mergeCell ref="A232:B232"/>
    <mergeCell ref="L232:M232"/>
    <mergeCell ref="A233:B233"/>
    <mergeCell ref="L233:M233"/>
    <mergeCell ref="Q268:S268"/>
    <mergeCell ref="A204:B204"/>
    <mergeCell ref="A266:T266"/>
    <mergeCell ref="A267:P267"/>
    <mergeCell ref="Q267:S267"/>
    <mergeCell ref="Q236:S236"/>
    <mergeCell ref="C244:N245"/>
    <mergeCell ref="L246:N259"/>
    <mergeCell ref="L261:N263"/>
    <mergeCell ref="A264:B264"/>
    <mergeCell ref="L264:M264"/>
    <mergeCell ref="A265:B265"/>
    <mergeCell ref="L265:M265"/>
    <mergeCell ref="O240:R241"/>
    <mergeCell ref="S240:S243"/>
    <mergeCell ref="T240:T241"/>
    <mergeCell ref="D242:F242"/>
    <mergeCell ref="G242:N242"/>
    <mergeCell ref="O242:R242"/>
    <mergeCell ref="T242:T243"/>
    <mergeCell ref="L243:M243"/>
    <mergeCell ref="A234:T234"/>
    <mergeCell ref="A235:P235"/>
    <mergeCell ref="Q235:S235"/>
    <mergeCell ref="H39:I39"/>
    <mergeCell ref="A40:B40"/>
    <mergeCell ref="A41:B43"/>
    <mergeCell ref="E41:E43"/>
    <mergeCell ref="F41:G43"/>
    <mergeCell ref="E44:E47"/>
    <mergeCell ref="F44:G44"/>
    <mergeCell ref="F45:G45"/>
    <mergeCell ref="F46:G46"/>
    <mergeCell ref="F47:G47"/>
    <mergeCell ref="A39:B39"/>
    <mergeCell ref="C39:D39"/>
    <mergeCell ref="E39:E40"/>
    <mergeCell ref="F39:G40"/>
    <mergeCell ref="F67:G67"/>
    <mergeCell ref="F180:G180"/>
    <mergeCell ref="F192:G192"/>
    <mergeCell ref="E201:G201"/>
    <mergeCell ref="E202:G202"/>
    <mergeCell ref="F76:G76"/>
    <mergeCell ref="F79:G79"/>
    <mergeCell ref="F98:G98"/>
    <mergeCell ref="F105:G105"/>
    <mergeCell ref="F114:G114"/>
    <mergeCell ref="F118:G118"/>
    <mergeCell ref="F133:G133"/>
    <mergeCell ref="F153:G153"/>
    <mergeCell ref="F179:G179"/>
    <mergeCell ref="F193:G193"/>
    <mergeCell ref="F194:G194"/>
    <mergeCell ref="F195:G195"/>
    <mergeCell ref="F196:G196"/>
    <mergeCell ref="F197:G197"/>
    <mergeCell ref="F198:G198"/>
    <mergeCell ref="F199:G199"/>
    <mergeCell ref="F200:G200"/>
    <mergeCell ref="C36:E36"/>
    <mergeCell ref="F48:G48"/>
    <mergeCell ref="F56:G56"/>
    <mergeCell ref="F58:G58"/>
    <mergeCell ref="B37:F38"/>
    <mergeCell ref="F49:G49"/>
    <mergeCell ref="F50:G50"/>
    <mergeCell ref="A24:B30"/>
    <mergeCell ref="A32:B36"/>
    <mergeCell ref="C33:E33"/>
    <mergeCell ref="C34:E34"/>
    <mergeCell ref="C35:E35"/>
    <mergeCell ref="I16:O16"/>
    <mergeCell ref="A16:G16"/>
    <mergeCell ref="C20:G20"/>
    <mergeCell ref="K20:O20"/>
    <mergeCell ref="I17:J17"/>
    <mergeCell ref="I18:J18"/>
    <mergeCell ref="I19:J19"/>
    <mergeCell ref="I20:J20"/>
    <mergeCell ref="C32:E32"/>
    <mergeCell ref="C28:E28"/>
    <mergeCell ref="C29:E29"/>
    <mergeCell ref="C30:E30"/>
    <mergeCell ref="C24:E24"/>
    <mergeCell ref="C25:E25"/>
    <mergeCell ref="C26:E26"/>
    <mergeCell ref="C27:E27"/>
    <mergeCell ref="A20:B20"/>
    <mergeCell ref="A22:B22"/>
    <mergeCell ref="C22:F22"/>
  </mergeCells>
  <phoneticPr fontId="3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down list'!$B$4:$B$5</xm:f>
          </x14:formula1>
          <xm:sqref>C204:C205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D72A-FF30-44B3-9449-B5CB11B51F42}">
  <sheetPr>
    <tabColor rgb="FF660066"/>
  </sheetPr>
  <dimension ref="A1:AW269"/>
  <sheetViews>
    <sheetView showGridLines="0" tabSelected="1" topLeftCell="A249" zoomScale="80" zoomScaleNormal="60" workbookViewId="0">
      <selection activeCell="D42" sqref="D42"/>
    </sheetView>
  </sheetViews>
  <sheetFormatPr defaultColWidth="9.21875" defaultRowHeight="13.2" x14ac:dyDescent="0.25"/>
  <cols>
    <col min="1" max="1" width="14.21875" style="73" customWidth="1"/>
    <col min="2" max="2" width="42.21875" customWidth="1"/>
    <col min="3" max="3" width="35" style="77" customWidth="1"/>
    <col min="4" max="4" width="34.44140625" style="77" customWidth="1"/>
    <col min="5" max="5" width="34.21875" style="77" customWidth="1"/>
    <col min="6" max="6" width="27" style="77" customWidth="1"/>
    <col min="7" max="7" width="31.33203125" customWidth="1"/>
    <col min="8" max="8" width="33.88671875" customWidth="1"/>
    <col min="9" max="9" width="19.77734375" customWidth="1"/>
    <col min="10" max="10" width="30" customWidth="1"/>
    <col min="11" max="11" width="21.21875" customWidth="1"/>
    <col min="12" max="12" width="22.44140625" customWidth="1"/>
    <col min="13" max="13" width="22.21875" customWidth="1"/>
    <col min="14" max="14" width="21.21875" customWidth="1"/>
    <col min="15" max="15" width="24.77734375" customWidth="1"/>
    <col min="16" max="16" width="25.109375" customWidth="1"/>
    <col min="17" max="17" width="23.44140625" customWidth="1"/>
    <col min="18" max="18" width="29.77734375" customWidth="1"/>
    <col min="19" max="19" width="25" customWidth="1"/>
    <col min="20" max="20" width="27.77734375" customWidth="1"/>
    <col min="26" max="26" width="46" bestFit="1" customWidth="1"/>
    <col min="27" max="27" width="126.44140625" customWidth="1"/>
  </cols>
  <sheetData>
    <row r="1" spans="1:47" x14ac:dyDescent="0.25">
      <c r="A1" s="397" t="s">
        <v>5</v>
      </c>
      <c r="B1" s="397"/>
      <c r="C1" s="398"/>
      <c r="D1" s="398"/>
      <c r="E1" s="398"/>
      <c r="F1" s="398"/>
    </row>
    <row r="2" spans="1:47" x14ac:dyDescent="0.25">
      <c r="A2" s="194" t="s">
        <v>6</v>
      </c>
      <c r="B2" s="194"/>
      <c r="C2" s="391" t="s">
        <v>203</v>
      </c>
      <c r="D2" s="392"/>
      <c r="E2" s="392"/>
      <c r="F2" s="393"/>
    </row>
    <row r="3" spans="1:47" x14ac:dyDescent="0.25">
      <c r="A3" s="70"/>
      <c r="B3" s="70" t="s">
        <v>7</v>
      </c>
      <c r="C3" s="391"/>
      <c r="D3" s="392"/>
      <c r="E3" s="392"/>
      <c r="F3" s="393"/>
    </row>
    <row r="4" spans="1:47" x14ac:dyDescent="0.25">
      <c r="A4" s="194" t="s">
        <v>8</v>
      </c>
      <c r="B4" s="194"/>
      <c r="C4" s="391" t="s">
        <v>204</v>
      </c>
      <c r="D4" s="392"/>
      <c r="E4" s="392"/>
      <c r="F4" s="393"/>
    </row>
    <row r="5" spans="1:47" x14ac:dyDescent="0.25">
      <c r="A5" s="194" t="s">
        <v>9</v>
      </c>
      <c r="B5" s="194"/>
      <c r="C5" s="391" t="s">
        <v>205</v>
      </c>
      <c r="D5" s="392"/>
      <c r="E5" s="392"/>
      <c r="F5" s="393"/>
    </row>
    <row r="6" spans="1:47" ht="15.6" x14ac:dyDescent="0.25">
      <c r="A6" s="194" t="s">
        <v>10</v>
      </c>
      <c r="B6" s="194"/>
      <c r="C6" s="391">
        <v>56102</v>
      </c>
      <c r="D6" s="392"/>
      <c r="E6" s="392"/>
      <c r="F6" s="393"/>
    </row>
    <row r="7" spans="1:47" s="71" customFormat="1" x14ac:dyDescent="0.25">
      <c r="A7" s="194" t="s">
        <v>11</v>
      </c>
      <c r="B7" s="194"/>
      <c r="C7" s="391" t="s">
        <v>207</v>
      </c>
      <c r="D7" s="392"/>
      <c r="E7" s="392"/>
      <c r="F7" s="393"/>
    </row>
    <row r="8" spans="1:47" s="71" customFormat="1" x14ac:dyDescent="0.25">
      <c r="A8" s="194" t="s">
        <v>49</v>
      </c>
      <c r="B8" s="194"/>
      <c r="C8" s="394" t="s">
        <v>369</v>
      </c>
      <c r="D8" s="395"/>
      <c r="E8" s="395"/>
      <c r="F8" s="396"/>
      <c r="G8" s="72"/>
    </row>
    <row r="9" spans="1:47" x14ac:dyDescent="0.25">
      <c r="A9" s="194" t="s">
        <v>50</v>
      </c>
      <c r="B9" s="194"/>
      <c r="C9" s="391" t="s">
        <v>172</v>
      </c>
      <c r="D9" s="392"/>
      <c r="E9" s="392"/>
      <c r="F9" s="393"/>
      <c r="G9" s="79"/>
    </row>
    <row r="10" spans="1:47" ht="64.5" customHeight="1" x14ac:dyDescent="0.25">
      <c r="A10" s="326" t="s">
        <v>51</v>
      </c>
      <c r="B10" s="327"/>
      <c r="C10" s="385" t="s">
        <v>116</v>
      </c>
      <c r="D10" s="386"/>
      <c r="E10" s="386"/>
      <c r="F10" s="387"/>
      <c r="G10" s="79"/>
    </row>
    <row r="11" spans="1:47" ht="32.25" customHeight="1" x14ac:dyDescent="0.25">
      <c r="A11" s="194" t="s">
        <v>52</v>
      </c>
      <c r="B11" s="194"/>
      <c r="C11" s="385" t="s">
        <v>202</v>
      </c>
      <c r="D11" s="386"/>
      <c r="E11" s="386"/>
      <c r="F11" s="387"/>
      <c r="G11" s="80"/>
    </row>
    <row r="12" spans="1:47" ht="32.25" customHeight="1" x14ac:dyDescent="0.25">
      <c r="A12" s="194" t="s">
        <v>53</v>
      </c>
      <c r="B12" s="194"/>
      <c r="C12" s="391" t="s">
        <v>201</v>
      </c>
      <c r="D12" s="392"/>
      <c r="E12" s="392"/>
      <c r="F12" s="393"/>
      <c r="G12" s="80"/>
    </row>
    <row r="13" spans="1:47" ht="32.25" customHeight="1" x14ac:dyDescent="0.25">
      <c r="A13" s="326" t="s">
        <v>54</v>
      </c>
      <c r="B13" s="327"/>
      <c r="C13" s="391" t="s">
        <v>152</v>
      </c>
      <c r="D13" s="392"/>
      <c r="E13" s="392"/>
      <c r="F13" s="393"/>
      <c r="G13" s="80"/>
    </row>
    <row r="14" spans="1:47" s="81" customFormat="1" x14ac:dyDescent="0.25">
      <c r="A14" s="323"/>
      <c r="B14" s="323"/>
      <c r="C14" s="324"/>
      <c r="D14" s="324"/>
      <c r="E14" s="324"/>
      <c r="F14" s="324"/>
      <c r="G14" s="80"/>
      <c r="H14"/>
      <c r="I14"/>
      <c r="J14"/>
      <c r="K14"/>
      <c r="L14"/>
      <c r="M14"/>
      <c r="N14"/>
      <c r="O14"/>
      <c r="P14"/>
      <c r="Q14"/>
      <c r="R14"/>
      <c r="S14"/>
      <c r="T14"/>
      <c r="U14"/>
      <c r="V14"/>
      <c r="W14"/>
      <c r="X14"/>
      <c r="Y14"/>
      <c r="AB14"/>
      <c r="AC14"/>
      <c r="AD14"/>
      <c r="AE14"/>
      <c r="AF14"/>
      <c r="AG14"/>
      <c r="AH14"/>
      <c r="AI14"/>
      <c r="AJ14"/>
      <c r="AK14"/>
      <c r="AL14"/>
      <c r="AM14"/>
      <c r="AN14"/>
      <c r="AO14"/>
      <c r="AP14"/>
      <c r="AQ14"/>
      <c r="AR14"/>
      <c r="AS14"/>
      <c r="AT14"/>
      <c r="AU14"/>
    </row>
    <row r="15" spans="1:47" ht="12.75" customHeight="1" x14ac:dyDescent="0.25">
      <c r="A15" s="323"/>
      <c r="B15" s="323"/>
      <c r="C15" s="324"/>
      <c r="D15" s="324"/>
      <c r="E15" s="324"/>
      <c r="F15" s="324"/>
      <c r="G15" s="80"/>
    </row>
    <row r="16" spans="1:47" ht="40.35" customHeight="1" x14ac:dyDescent="0.25">
      <c r="A16" s="388" t="s">
        <v>187</v>
      </c>
      <c r="B16" s="389"/>
      <c r="C16" s="389"/>
      <c r="D16" s="389"/>
      <c r="E16" s="389"/>
      <c r="F16" s="389"/>
      <c r="G16" s="390"/>
      <c r="I16" s="388" t="s">
        <v>186</v>
      </c>
      <c r="J16" s="389"/>
      <c r="K16" s="389"/>
      <c r="L16" s="389"/>
      <c r="M16" s="389"/>
      <c r="N16" s="389"/>
      <c r="O16" s="390"/>
    </row>
    <row r="17" spans="1:47" s="75" customFormat="1" ht="33.75" customHeight="1" x14ac:dyDescent="0.25">
      <c r="A17" s="286"/>
      <c r="B17" s="287"/>
      <c r="C17" s="127" t="s">
        <v>55</v>
      </c>
      <c r="D17" s="127" t="s">
        <v>171</v>
      </c>
      <c r="E17" s="127" t="s">
        <v>170</v>
      </c>
      <c r="F17" s="127" t="s">
        <v>56</v>
      </c>
      <c r="G17" s="127" t="s">
        <v>57</v>
      </c>
      <c r="I17" s="286"/>
      <c r="J17" s="287"/>
      <c r="K17" s="127" t="s">
        <v>55</v>
      </c>
      <c r="L17" s="127" t="s">
        <v>171</v>
      </c>
      <c r="M17" s="127" t="s">
        <v>170</v>
      </c>
      <c r="N17" s="127" t="s">
        <v>56</v>
      </c>
      <c r="O17" s="127" t="s">
        <v>57</v>
      </c>
    </row>
    <row r="18" spans="1:47" s="75" customFormat="1" ht="33.75" customHeight="1" x14ac:dyDescent="0.25">
      <c r="A18" s="254" t="s">
        <v>58</v>
      </c>
      <c r="B18" s="255"/>
      <c r="C18" s="63">
        <f>'[1]Detailed planning stage'!C18</f>
        <v>52301522.579999991</v>
      </c>
      <c r="D18" s="63">
        <f>'[1]Detailed planning stage'!D18</f>
        <v>1136270.7200000002</v>
      </c>
      <c r="E18" s="63" t="e">
        <f>'[1]Detailed planning stage'!E18</f>
        <v>#VALUE!</v>
      </c>
      <c r="F18" s="63">
        <f>'[1]Detailed planning stage'!F18</f>
        <v>1950469.6899999997</v>
      </c>
      <c r="G18" s="63">
        <f>'[1]Detailed planning stage'!G18</f>
        <v>-1688165.0299999998</v>
      </c>
      <c r="I18" s="254" t="s">
        <v>58</v>
      </c>
      <c r="J18" s="255"/>
      <c r="K18" s="63">
        <f>'[1]Detailed planning stage'!K18</f>
        <v>52119670.489999995</v>
      </c>
      <c r="L18" s="63">
        <f>'[1]Detailed planning stage'!L18</f>
        <v>646301.71059504617</v>
      </c>
      <c r="M18" s="63" t="e">
        <f>'[1]Detailed planning stage'!M18</f>
        <v>#VALUE!</v>
      </c>
      <c r="N18" s="63">
        <f>'[1]Detailed planning stage'!N18</f>
        <v>833428.10889999988</v>
      </c>
      <c r="O18" s="63">
        <f>'[1]Detailed planning stage'!O18</f>
        <v>-827200.86470000003</v>
      </c>
    </row>
    <row r="19" spans="1:47" ht="33.75" customHeight="1" x14ac:dyDescent="0.25">
      <c r="A19" s="254" t="s">
        <v>59</v>
      </c>
      <c r="B19" s="255"/>
      <c r="C19" s="64">
        <f>'[1]Detailed planning stage'!C19</f>
        <v>932.25771951089075</v>
      </c>
      <c r="D19" s="64">
        <f>'[1]Detailed planning stage'!D19</f>
        <v>20.253657980107665</v>
      </c>
      <c r="E19" s="64" t="e">
        <f>'[1]Detailed planning stage'!E19</f>
        <v>#VALUE!</v>
      </c>
      <c r="F19" s="64">
        <f>'[1]Detailed planning stage'!F19</f>
        <v>34.766491212434488</v>
      </c>
      <c r="G19" s="64">
        <f>'[1]Detailed planning stage'!G19</f>
        <v>-30.090995508181521</v>
      </c>
      <c r="I19" s="254" t="s">
        <v>59</v>
      </c>
      <c r="J19" s="255"/>
      <c r="K19" s="64">
        <f>'[1]Detailed planning stage'!K19</f>
        <v>929.01626483904306</v>
      </c>
      <c r="L19" s="64">
        <f>'[1]Detailed planning stage'!L19</f>
        <v>11.520118901198641</v>
      </c>
      <c r="M19" s="64" t="e">
        <f>'[1]Detailed planning stage'!M19</f>
        <v>#VALUE!</v>
      </c>
      <c r="N19" s="64">
        <f>'[1]Detailed planning stage'!N19</f>
        <v>14.855586412249115</v>
      </c>
      <c r="O19" s="64">
        <f>'[1]Detailed planning stage'!O19</f>
        <v>-14.744587799008949</v>
      </c>
      <c r="P19" s="86"/>
      <c r="Q19" s="86"/>
    </row>
    <row r="20" spans="1:47" s="81" customFormat="1" x14ac:dyDescent="0.25">
      <c r="A20" s="323"/>
      <c r="B20" s="323"/>
      <c r="C20" s="324"/>
      <c r="D20" s="324"/>
      <c r="E20" s="324"/>
      <c r="F20" s="324"/>
      <c r="G20" s="80"/>
      <c r="H20"/>
      <c r="I20"/>
      <c r="J20"/>
      <c r="K20"/>
      <c r="L20"/>
      <c r="M20"/>
      <c r="N20"/>
      <c r="O20"/>
      <c r="P20"/>
      <c r="Q20"/>
      <c r="R20"/>
      <c r="S20"/>
      <c r="T20"/>
      <c r="U20"/>
      <c r="V20"/>
      <c r="W20"/>
      <c r="X20"/>
      <c r="Y20"/>
      <c r="AB20"/>
      <c r="AC20"/>
      <c r="AD20"/>
      <c r="AE20"/>
      <c r="AF20"/>
      <c r="AG20"/>
      <c r="AH20"/>
      <c r="AI20"/>
      <c r="AJ20"/>
      <c r="AK20"/>
      <c r="AL20"/>
      <c r="AM20"/>
      <c r="AN20"/>
      <c r="AO20"/>
      <c r="AP20"/>
      <c r="AQ20"/>
      <c r="AR20"/>
      <c r="AS20"/>
      <c r="AT20"/>
      <c r="AU20"/>
    </row>
    <row r="21" spans="1:47" s="81" customFormat="1" x14ac:dyDescent="0.25">
      <c r="A21" s="133"/>
      <c r="B21" s="133"/>
      <c r="C21" s="134"/>
      <c r="D21" s="134"/>
      <c r="E21" s="134"/>
      <c r="F21" s="134"/>
      <c r="G21" s="80"/>
      <c r="H21"/>
      <c r="I21"/>
      <c r="J21"/>
      <c r="K21"/>
      <c r="L21"/>
      <c r="M21"/>
      <c r="N21"/>
      <c r="O21"/>
      <c r="P21"/>
      <c r="Q21"/>
      <c r="R21"/>
      <c r="S21"/>
      <c r="T21"/>
      <c r="U21"/>
      <c r="V21"/>
      <c r="W21"/>
      <c r="X21"/>
      <c r="Y21"/>
      <c r="AB21"/>
      <c r="AC21"/>
      <c r="AD21"/>
      <c r="AE21"/>
      <c r="AF21"/>
      <c r="AG21"/>
      <c r="AH21"/>
      <c r="AI21"/>
      <c r="AJ21"/>
      <c r="AK21"/>
      <c r="AL21"/>
      <c r="AM21"/>
      <c r="AN21"/>
      <c r="AO21"/>
      <c r="AP21"/>
      <c r="AQ21"/>
      <c r="AR21"/>
      <c r="AS21"/>
      <c r="AT21"/>
      <c r="AU21"/>
    </row>
    <row r="22" spans="1:47" ht="43.5" customHeight="1" x14ac:dyDescent="0.25">
      <c r="A22" s="388" t="s">
        <v>188</v>
      </c>
      <c r="B22" s="389"/>
      <c r="C22" s="389"/>
      <c r="D22" s="389"/>
      <c r="E22" s="389"/>
      <c r="F22" s="389"/>
      <c r="G22" s="390"/>
      <c r="I22" s="388" t="s">
        <v>189</v>
      </c>
      <c r="J22" s="389"/>
      <c r="K22" s="389"/>
      <c r="L22" s="389"/>
      <c r="M22" s="389"/>
      <c r="N22" s="389"/>
      <c r="O22" s="390"/>
      <c r="P22" s="86"/>
      <c r="Q22" s="86"/>
    </row>
    <row r="23" spans="1:47" ht="33.75" customHeight="1" x14ac:dyDescent="0.25">
      <c r="A23" s="402"/>
      <c r="B23" s="403"/>
      <c r="C23" s="82" t="s">
        <v>55</v>
      </c>
      <c r="D23" s="82" t="s">
        <v>171</v>
      </c>
      <c r="E23" s="82" t="s">
        <v>170</v>
      </c>
      <c r="F23" s="82" t="s">
        <v>56</v>
      </c>
      <c r="G23" s="82" t="s">
        <v>57</v>
      </c>
      <c r="I23" s="135"/>
      <c r="J23" s="136"/>
      <c r="K23" s="82" t="s">
        <v>55</v>
      </c>
      <c r="L23" s="82" t="s">
        <v>171</v>
      </c>
      <c r="M23" s="82" t="s">
        <v>170</v>
      </c>
      <c r="N23" s="82" t="s">
        <v>56</v>
      </c>
      <c r="O23" s="82" t="s">
        <v>57</v>
      </c>
      <c r="P23" s="86"/>
      <c r="Q23" s="86"/>
    </row>
    <row r="24" spans="1:47" ht="35.85" customHeight="1" x14ac:dyDescent="0.25">
      <c r="A24" s="254" t="s">
        <v>58</v>
      </c>
      <c r="B24" s="255"/>
      <c r="C24" s="63">
        <f>C232+D232+E232+F232</f>
        <v>52301522.579999991</v>
      </c>
      <c r="D24" s="63">
        <f>G232+H232+I232+J232+K232</f>
        <v>1136270.7200000002</v>
      </c>
      <c r="E24" s="63" t="e">
        <f>L232+N232</f>
        <v>#VALUE!</v>
      </c>
      <c r="F24" s="63">
        <f>O232+P232+Q232+R232</f>
        <v>1950469.6899999997</v>
      </c>
      <c r="G24" s="63">
        <f>T232</f>
        <v>-1688165.0299999998</v>
      </c>
      <c r="I24" s="254" t="s">
        <v>58</v>
      </c>
      <c r="J24" s="255"/>
      <c r="K24" s="63">
        <f>C264+D264+E264+F264</f>
        <v>52119670.489999995</v>
      </c>
      <c r="L24" s="63">
        <f>G264+H264+I264+J264+K264</f>
        <v>646301.71059504617</v>
      </c>
      <c r="M24" s="63" t="e">
        <f>L264+N264</f>
        <v>#VALUE!</v>
      </c>
      <c r="N24" s="63">
        <f>O264+P264+Q264+R264</f>
        <v>833428.10889999988</v>
      </c>
      <c r="O24" s="63">
        <f>T264</f>
        <v>-827200.86470000003</v>
      </c>
      <c r="P24" s="86"/>
      <c r="Q24" s="86"/>
    </row>
    <row r="25" spans="1:47" ht="38.1" customHeight="1" x14ac:dyDescent="0.25">
      <c r="A25" s="254" t="s">
        <v>59</v>
      </c>
      <c r="B25" s="255"/>
      <c r="C25" s="64">
        <f>C24/$C$6</f>
        <v>932.25771951089075</v>
      </c>
      <c r="D25" s="64">
        <f>D24/$C$6</f>
        <v>20.253657980107665</v>
      </c>
      <c r="E25" s="64" t="e">
        <f>E24/$C$6</f>
        <v>#VALUE!</v>
      </c>
      <c r="F25" s="64">
        <f>F24/$C$6</f>
        <v>34.766491212434488</v>
      </c>
      <c r="G25" s="64">
        <f>G24/$C$6</f>
        <v>-30.090995508181521</v>
      </c>
      <c r="I25" s="254" t="s">
        <v>59</v>
      </c>
      <c r="J25" s="255"/>
      <c r="K25" s="190">
        <f>K24/$C$6</f>
        <v>929.01626483904306</v>
      </c>
      <c r="L25" s="190">
        <f>L24/$C$6</f>
        <v>11.520118901198641</v>
      </c>
      <c r="M25" s="190" t="e">
        <f>M24/$C$6</f>
        <v>#VALUE!</v>
      </c>
      <c r="N25" s="190">
        <f>N24/$C$6</f>
        <v>14.855586412249115</v>
      </c>
      <c r="O25" s="190">
        <f>O24/$C$6</f>
        <v>-14.744587799008949</v>
      </c>
      <c r="P25" s="86"/>
      <c r="Q25" s="86"/>
    </row>
    <row r="26" spans="1:47" ht="47.25" customHeight="1" x14ac:dyDescent="0.25">
      <c r="A26" s="254" t="s">
        <v>174</v>
      </c>
      <c r="B26" s="255"/>
      <c r="C26" s="385" t="s">
        <v>372</v>
      </c>
      <c r="D26" s="386"/>
      <c r="E26" s="386"/>
      <c r="F26" s="386"/>
      <c r="G26" s="387"/>
      <c r="I26" s="254" t="s">
        <v>176</v>
      </c>
      <c r="J26" s="255"/>
      <c r="K26" s="385" t="s">
        <v>371</v>
      </c>
      <c r="L26" s="386"/>
      <c r="M26" s="386"/>
      <c r="N26" s="386"/>
      <c r="O26" s="387"/>
      <c r="P26" s="86"/>
      <c r="Q26" s="86"/>
    </row>
    <row r="27" spans="1:47" ht="84" customHeight="1" x14ac:dyDescent="0.25">
      <c r="A27" s="254" t="s">
        <v>175</v>
      </c>
      <c r="B27" s="255"/>
      <c r="C27" s="385" t="s">
        <v>373</v>
      </c>
      <c r="D27" s="386"/>
      <c r="E27" s="386"/>
      <c r="F27" s="386"/>
      <c r="G27" s="387"/>
      <c r="I27" s="254" t="s">
        <v>175</v>
      </c>
      <c r="J27" s="255"/>
      <c r="K27" s="385" t="s">
        <v>373</v>
      </c>
      <c r="L27" s="386"/>
      <c r="M27" s="386"/>
      <c r="N27" s="386"/>
      <c r="O27" s="387"/>
      <c r="P27" s="86"/>
      <c r="Q27" s="86"/>
    </row>
    <row r="28" spans="1:47" s="81" customFormat="1" x14ac:dyDescent="0.25">
      <c r="A28" s="133"/>
      <c r="B28" s="133"/>
      <c r="C28" s="134"/>
      <c r="D28" s="134"/>
      <c r="E28" s="134"/>
      <c r="F28" s="134"/>
      <c r="G28" s="80"/>
      <c r="H28"/>
      <c r="I28"/>
      <c r="J28"/>
      <c r="K28"/>
      <c r="L28"/>
      <c r="M28"/>
      <c r="N28"/>
      <c r="O28"/>
      <c r="P28"/>
      <c r="Q28"/>
      <c r="R28"/>
      <c r="S28"/>
      <c r="T28"/>
      <c r="U28"/>
      <c r="V28"/>
      <c r="W28"/>
      <c r="X28"/>
      <c r="Y28"/>
      <c r="AB28"/>
      <c r="AC28"/>
      <c r="AD28"/>
      <c r="AE28"/>
      <c r="AF28"/>
      <c r="AG28"/>
      <c r="AH28"/>
      <c r="AI28"/>
      <c r="AJ28"/>
      <c r="AK28"/>
      <c r="AL28"/>
      <c r="AM28"/>
      <c r="AN28"/>
      <c r="AO28"/>
      <c r="AP28"/>
      <c r="AQ28"/>
      <c r="AR28"/>
      <c r="AS28"/>
      <c r="AT28"/>
      <c r="AU28"/>
    </row>
    <row r="29" spans="1:47" s="81" customFormat="1" ht="60" customHeight="1" x14ac:dyDescent="0.25">
      <c r="A29" s="411" t="s">
        <v>168</v>
      </c>
      <c r="B29" s="412"/>
      <c r="C29" s="23"/>
      <c r="D29" s="134"/>
      <c r="E29" s="134"/>
      <c r="F29" s="134"/>
      <c r="G29" s="80"/>
      <c r="H29"/>
      <c r="I29"/>
      <c r="J29"/>
      <c r="K29"/>
      <c r="L29"/>
      <c r="M29"/>
      <c r="N29"/>
      <c r="O29"/>
      <c r="P29"/>
      <c r="Q29"/>
      <c r="R29"/>
      <c r="S29"/>
      <c r="T29"/>
      <c r="U29"/>
      <c r="V29"/>
      <c r="W29"/>
      <c r="X29"/>
      <c r="Y29"/>
      <c r="AB29"/>
      <c r="AC29"/>
      <c r="AD29"/>
      <c r="AE29"/>
      <c r="AF29"/>
      <c r="AG29"/>
      <c r="AH29"/>
      <c r="AI29"/>
      <c r="AJ29"/>
      <c r="AK29"/>
      <c r="AL29"/>
      <c r="AM29"/>
      <c r="AN29"/>
      <c r="AO29"/>
      <c r="AP29"/>
      <c r="AQ29"/>
      <c r="AR29"/>
      <c r="AS29"/>
      <c r="AT29"/>
      <c r="AU29"/>
    </row>
    <row r="30" spans="1:47" ht="12.75" customHeight="1" x14ac:dyDescent="0.25">
      <c r="A30" s="87"/>
      <c r="B30" s="87"/>
      <c r="C30" s="88"/>
      <c r="D30" s="88"/>
      <c r="E30" s="88"/>
      <c r="F30" s="88"/>
      <c r="G30" s="80"/>
      <c r="H30" s="85"/>
      <c r="I30" s="85"/>
      <c r="J30" s="83"/>
      <c r="K30" s="83"/>
      <c r="L30" s="83"/>
      <c r="M30" s="83"/>
      <c r="N30" s="86"/>
      <c r="O30" s="86"/>
      <c r="P30" s="86"/>
      <c r="Q30" s="86"/>
    </row>
    <row r="31" spans="1:47" s="75" customFormat="1" ht="30" x14ac:dyDescent="0.25">
      <c r="A31" s="413" t="s">
        <v>166</v>
      </c>
      <c r="B31" s="414"/>
      <c r="C31" s="313" t="s">
        <v>124</v>
      </c>
      <c r="D31" s="313"/>
      <c r="E31" s="313"/>
      <c r="F31" s="89" t="s">
        <v>125</v>
      </c>
      <c r="G31" s="80"/>
      <c r="H31" s="85"/>
      <c r="I31" s="85"/>
      <c r="J31" s="90"/>
      <c r="K31" s="90"/>
      <c r="L31" s="90"/>
      <c r="M31" s="90"/>
      <c r="N31" s="86"/>
      <c r="O31" s="86"/>
      <c r="P31" s="86"/>
      <c r="Q31" s="86"/>
    </row>
    <row r="32" spans="1:47" s="94" customFormat="1" x14ac:dyDescent="0.25">
      <c r="A32" s="413"/>
      <c r="B32" s="414"/>
      <c r="C32" s="401" t="s">
        <v>364</v>
      </c>
      <c r="D32" s="401"/>
      <c r="E32" s="401"/>
      <c r="F32" s="68"/>
      <c r="G32" s="80"/>
    </row>
    <row r="33" spans="1:49" s="75" customFormat="1" x14ac:dyDescent="0.25">
      <c r="A33" s="413"/>
      <c r="B33" s="414"/>
      <c r="C33" s="401" t="s">
        <v>366</v>
      </c>
      <c r="D33" s="401"/>
      <c r="E33" s="401"/>
      <c r="F33" s="68"/>
      <c r="G33" s="80"/>
    </row>
    <row r="34" spans="1:49" s="75" customFormat="1" ht="12.75" customHeight="1" x14ac:dyDescent="0.25">
      <c r="A34" s="415"/>
      <c r="B34" s="416"/>
      <c r="C34" s="401" t="s">
        <v>365</v>
      </c>
      <c r="D34" s="401"/>
      <c r="E34" s="401"/>
      <c r="F34" s="68"/>
      <c r="G34" s="80"/>
    </row>
    <row r="35" spans="1:49" s="81" customFormat="1" x14ac:dyDescent="0.25">
      <c r="A35"/>
      <c r="B35" s="80"/>
      <c r="C35" s="80"/>
      <c r="D35" s="80"/>
      <c r="E35" s="80"/>
      <c r="F35" s="80"/>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row>
    <row r="36" spans="1:49" s="81" customFormat="1" ht="14.25" customHeight="1" x14ac:dyDescent="0.25">
      <c r="A36" s="419" t="s">
        <v>126</v>
      </c>
      <c r="B36" s="420"/>
      <c r="C36" s="423" t="s">
        <v>370</v>
      </c>
      <c r="D36" s="424"/>
      <c r="E36" s="424"/>
      <c r="F36" s="425"/>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row>
    <row r="37" spans="1:49" s="81" customFormat="1" x14ac:dyDescent="0.25">
      <c r="A37" s="421"/>
      <c r="B37" s="414"/>
      <c r="C37" s="408"/>
      <c r="D37" s="409"/>
      <c r="E37" s="409"/>
      <c r="F37" s="410"/>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row>
    <row r="38" spans="1:49" s="81" customFormat="1" x14ac:dyDescent="0.25">
      <c r="A38" s="421"/>
      <c r="B38" s="414"/>
      <c r="C38" s="408"/>
      <c r="D38" s="409"/>
      <c r="E38" s="409"/>
      <c r="F38" s="410"/>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row>
    <row r="39" spans="1:49" s="81" customFormat="1" x14ac:dyDescent="0.25">
      <c r="A39" s="422"/>
      <c r="B39" s="416"/>
      <c r="C39" s="408"/>
      <c r="D39" s="409"/>
      <c r="E39" s="409"/>
      <c r="F39" s="410"/>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row>
    <row r="40" spans="1:49" s="81" customFormat="1" ht="13.35" customHeight="1" x14ac:dyDescent="0.25">
      <c r="A40"/>
      <c r="B40" s="80"/>
      <c r="C40" s="80"/>
      <c r="D40" s="80"/>
      <c r="E40" s="80"/>
      <c r="F40" s="8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row>
    <row r="41" spans="1:49" s="81" customFormat="1" ht="24" customHeight="1" x14ac:dyDescent="0.25">
      <c r="A41" s="399" t="s">
        <v>109</v>
      </c>
      <c r="B41" s="400"/>
      <c r="C41" s="307" t="s">
        <v>154</v>
      </c>
      <c r="D41" s="322"/>
      <c r="E41" s="317" t="s">
        <v>153</v>
      </c>
      <c r="F41" s="303" t="s">
        <v>128</v>
      </c>
      <c r="G41" s="304"/>
      <c r="H41" s="307" t="s">
        <v>63</v>
      </c>
      <c r="I41" s="308"/>
      <c r="J41" s="137"/>
      <c r="K41"/>
      <c r="L41"/>
      <c r="M41"/>
      <c r="N41"/>
      <c r="O41"/>
      <c r="P41"/>
      <c r="Q41"/>
      <c r="R41"/>
      <c r="S41"/>
      <c r="T41"/>
      <c r="U41"/>
      <c r="V41"/>
      <c r="W41"/>
      <c r="X41"/>
      <c r="Y41"/>
      <c r="Z41"/>
      <c r="AA41"/>
      <c r="AB41"/>
      <c r="AC41"/>
      <c r="AD41"/>
      <c r="AE41"/>
      <c r="AF41"/>
      <c r="AG41"/>
      <c r="AH41"/>
      <c r="AI41"/>
      <c r="AJ41"/>
      <c r="AK41"/>
      <c r="AL41"/>
    </row>
    <row r="42" spans="1:49" s="81" customFormat="1" ht="55.5" customHeight="1" x14ac:dyDescent="0.25">
      <c r="A42" s="417" t="s">
        <v>64</v>
      </c>
      <c r="B42" s="418"/>
      <c r="C42" s="95" t="s">
        <v>132</v>
      </c>
      <c r="D42" s="95" t="s">
        <v>65</v>
      </c>
      <c r="E42" s="318"/>
      <c r="F42" s="305"/>
      <c r="G42" s="306"/>
      <c r="H42" s="95" t="s">
        <v>146</v>
      </c>
      <c r="I42" s="95" t="s">
        <v>147</v>
      </c>
      <c r="J42" s="138"/>
      <c r="K42"/>
      <c r="L42"/>
      <c r="M42"/>
      <c r="N42"/>
      <c r="O42"/>
      <c r="P42"/>
      <c r="Q42"/>
      <c r="R42"/>
      <c r="S42"/>
      <c r="T42"/>
      <c r="U42"/>
      <c r="V42"/>
      <c r="W42"/>
      <c r="X42"/>
      <c r="Y42"/>
      <c r="Z42"/>
      <c r="AA42"/>
      <c r="AB42"/>
      <c r="AC42"/>
      <c r="AD42"/>
      <c r="AE42"/>
      <c r="AF42"/>
      <c r="AG42"/>
      <c r="AH42"/>
      <c r="AI42"/>
      <c r="AJ42"/>
      <c r="AK42"/>
      <c r="AL42"/>
    </row>
    <row r="43" spans="1:49" s="81" customFormat="1" ht="102" customHeight="1" x14ac:dyDescent="0.25">
      <c r="A43" s="404" t="s">
        <v>107</v>
      </c>
      <c r="B43" s="405"/>
      <c r="C43" s="96" t="s">
        <v>164</v>
      </c>
      <c r="D43" s="129" t="s">
        <v>135</v>
      </c>
      <c r="E43" s="358" t="s">
        <v>108</v>
      </c>
      <c r="F43" s="361" t="s">
        <v>110</v>
      </c>
      <c r="G43" s="362"/>
      <c r="H43" s="129" t="s">
        <v>145</v>
      </c>
      <c r="I43" s="129" t="s">
        <v>149</v>
      </c>
      <c r="J43" s="139"/>
      <c r="K43"/>
      <c r="L43"/>
      <c r="M43"/>
      <c r="N43"/>
      <c r="O43"/>
      <c r="P43"/>
      <c r="Q43"/>
      <c r="R43"/>
      <c r="S43"/>
      <c r="T43"/>
      <c r="U43"/>
      <c r="V43"/>
      <c r="W43"/>
      <c r="X43"/>
      <c r="Y43"/>
      <c r="Z43"/>
      <c r="AA43"/>
      <c r="AB43"/>
      <c r="AC43"/>
      <c r="AD43"/>
      <c r="AE43"/>
      <c r="AF43"/>
      <c r="AG43"/>
      <c r="AH43"/>
      <c r="AI43"/>
      <c r="AJ43"/>
      <c r="AK43"/>
      <c r="AL43"/>
    </row>
    <row r="44" spans="1:49" s="81" customFormat="1" x14ac:dyDescent="0.25">
      <c r="A44" s="406"/>
      <c r="B44" s="407"/>
      <c r="C44" s="98" t="s">
        <v>133</v>
      </c>
      <c r="D44" s="129" t="s">
        <v>136</v>
      </c>
      <c r="E44" s="359"/>
      <c r="F44" s="363"/>
      <c r="G44" s="364"/>
      <c r="H44" s="129" t="s">
        <v>148</v>
      </c>
      <c r="I44" s="129" t="s">
        <v>150</v>
      </c>
      <c r="J44" s="139"/>
      <c r="K44"/>
      <c r="L44"/>
      <c r="M44"/>
      <c r="N44"/>
      <c r="O44"/>
      <c r="P44"/>
      <c r="Q44"/>
      <c r="R44"/>
      <c r="S44"/>
      <c r="T44"/>
      <c r="U44"/>
      <c r="V44"/>
      <c r="W44"/>
      <c r="X44"/>
      <c r="Y44"/>
      <c r="Z44"/>
      <c r="AA44"/>
      <c r="AB44"/>
      <c r="AC44"/>
      <c r="AD44"/>
      <c r="AE44"/>
      <c r="AF44"/>
      <c r="AG44"/>
      <c r="AH44"/>
      <c r="AI44"/>
      <c r="AJ44"/>
      <c r="AK44"/>
      <c r="AL44"/>
    </row>
    <row r="45" spans="1:49" s="81" customFormat="1" x14ac:dyDescent="0.25">
      <c r="A45" s="406"/>
      <c r="B45" s="407"/>
      <c r="C45" s="98" t="s">
        <v>134</v>
      </c>
      <c r="D45" s="130" t="s">
        <v>137</v>
      </c>
      <c r="E45" s="360"/>
      <c r="F45" s="365"/>
      <c r="G45" s="366"/>
      <c r="H45" s="130" t="s">
        <v>145</v>
      </c>
      <c r="I45" s="130" t="s">
        <v>145</v>
      </c>
      <c r="J45" s="139"/>
      <c r="K45"/>
      <c r="L45"/>
      <c r="M45"/>
      <c r="N45"/>
      <c r="O45"/>
      <c r="P45"/>
      <c r="Q45"/>
      <c r="R45"/>
      <c r="S45"/>
      <c r="T45"/>
      <c r="U45"/>
      <c r="V45"/>
      <c r="W45"/>
      <c r="X45"/>
      <c r="Y45"/>
      <c r="Z45"/>
      <c r="AA45"/>
      <c r="AB45"/>
      <c r="AC45"/>
      <c r="AD45"/>
      <c r="AE45"/>
      <c r="AF45"/>
      <c r="AG45"/>
      <c r="AH45"/>
      <c r="AI45"/>
      <c r="AJ45"/>
      <c r="AK45"/>
      <c r="AL45"/>
    </row>
    <row r="46" spans="1:49" s="81" customFormat="1" ht="26.4" x14ac:dyDescent="0.25">
      <c r="A46" s="100">
        <v>0.1</v>
      </c>
      <c r="B46" s="101" t="s">
        <v>66</v>
      </c>
      <c r="C46" s="67"/>
      <c r="D46" s="20"/>
      <c r="E46" s="298"/>
      <c r="F46" s="426"/>
      <c r="G46" s="427"/>
      <c r="H46" s="21"/>
      <c r="I46" s="21"/>
      <c r="J46" s="140"/>
      <c r="K46"/>
      <c r="L46"/>
      <c r="M46"/>
      <c r="N46"/>
      <c r="O46"/>
      <c r="P46"/>
      <c r="Q46"/>
      <c r="R46"/>
      <c r="S46"/>
      <c r="T46"/>
      <c r="U46"/>
      <c r="V46"/>
      <c r="W46"/>
      <c r="X46"/>
      <c r="Y46"/>
      <c r="Z46"/>
      <c r="AA46"/>
      <c r="AB46"/>
      <c r="AC46"/>
      <c r="AD46"/>
      <c r="AE46"/>
      <c r="AF46"/>
      <c r="AG46"/>
      <c r="AH46"/>
      <c r="AI46"/>
      <c r="AJ46"/>
      <c r="AK46"/>
      <c r="AL46"/>
    </row>
    <row r="47" spans="1:49" s="81" customFormat="1" x14ac:dyDescent="0.25">
      <c r="A47" s="102">
        <v>0.2</v>
      </c>
      <c r="B47" s="103" t="s">
        <v>67</v>
      </c>
      <c r="C47" s="179"/>
      <c r="D47" s="178"/>
      <c r="E47" s="299"/>
      <c r="F47" s="426"/>
      <c r="G47" s="427"/>
      <c r="H47" s="21"/>
      <c r="I47" s="21"/>
      <c r="J47" s="140"/>
      <c r="K47"/>
      <c r="L47"/>
      <c r="M47"/>
      <c r="N47"/>
      <c r="O47"/>
      <c r="P47"/>
      <c r="Q47"/>
      <c r="R47"/>
      <c r="S47"/>
      <c r="T47"/>
      <c r="U47"/>
      <c r="V47"/>
      <c r="W47"/>
      <c r="X47"/>
      <c r="Y47"/>
      <c r="Z47"/>
      <c r="AA47"/>
      <c r="AB47"/>
      <c r="AC47"/>
      <c r="AD47"/>
      <c r="AE47"/>
      <c r="AF47"/>
      <c r="AG47"/>
      <c r="AH47"/>
      <c r="AI47"/>
      <c r="AJ47"/>
      <c r="AK47"/>
      <c r="AL47"/>
    </row>
    <row r="48" spans="1:49" s="81" customFormat="1" x14ac:dyDescent="0.25">
      <c r="A48" s="102">
        <v>0.3</v>
      </c>
      <c r="B48" s="103" t="s">
        <v>68</v>
      </c>
      <c r="C48" s="179"/>
      <c r="D48" s="178"/>
      <c r="E48" s="299"/>
      <c r="F48" s="426"/>
      <c r="G48" s="427"/>
      <c r="H48" s="21"/>
      <c r="I48" s="21"/>
      <c r="J48" s="140"/>
      <c r="K48"/>
      <c r="L48"/>
      <c r="M48"/>
      <c r="N48"/>
      <c r="O48"/>
      <c r="P48"/>
      <c r="Q48"/>
      <c r="R48"/>
      <c r="S48"/>
      <c r="T48"/>
      <c r="U48"/>
      <c r="V48"/>
      <c r="W48"/>
      <c r="X48"/>
      <c r="Y48"/>
      <c r="Z48"/>
      <c r="AA48"/>
      <c r="AB48"/>
      <c r="AC48"/>
      <c r="AD48"/>
      <c r="AE48"/>
      <c r="AF48"/>
      <c r="AG48"/>
      <c r="AH48"/>
      <c r="AI48"/>
      <c r="AJ48"/>
      <c r="AK48"/>
      <c r="AL48"/>
    </row>
    <row r="49" spans="1:38" s="81" customFormat="1" x14ac:dyDescent="0.25">
      <c r="A49" s="102">
        <v>0.4</v>
      </c>
      <c r="B49" s="103" t="s">
        <v>69</v>
      </c>
      <c r="C49" s="179"/>
      <c r="D49" s="178"/>
      <c r="E49" s="300"/>
      <c r="F49" s="426"/>
      <c r="G49" s="427"/>
      <c r="H49" s="21"/>
      <c r="I49" s="21"/>
      <c r="J49" s="140"/>
      <c r="K49"/>
      <c r="L49"/>
      <c r="M49"/>
      <c r="N49"/>
      <c r="O49"/>
      <c r="P49"/>
      <c r="Q49"/>
      <c r="R49"/>
      <c r="S49"/>
      <c r="T49"/>
      <c r="U49"/>
      <c r="V49"/>
      <c r="W49"/>
      <c r="X49"/>
      <c r="Y49"/>
      <c r="Z49"/>
      <c r="AA49"/>
      <c r="AB49"/>
      <c r="AC49"/>
      <c r="AD49"/>
      <c r="AE49"/>
      <c r="AF49"/>
      <c r="AG49"/>
      <c r="AH49"/>
      <c r="AI49"/>
      <c r="AJ49"/>
      <c r="AK49"/>
      <c r="AL49"/>
    </row>
    <row r="50" spans="1:38" s="81" customFormat="1" ht="26.4" x14ac:dyDescent="0.25">
      <c r="A50" s="102">
        <v>1</v>
      </c>
      <c r="B50" s="103" t="s">
        <v>70</v>
      </c>
      <c r="C50" s="180" t="s">
        <v>209</v>
      </c>
      <c r="D50" s="181">
        <v>141120</v>
      </c>
      <c r="E50" s="176" t="s">
        <v>288</v>
      </c>
      <c r="F50" s="385" t="s">
        <v>289</v>
      </c>
      <c r="G50" s="387"/>
      <c r="H50" s="182"/>
      <c r="I50" s="182">
        <f>+D50*90%</f>
        <v>127008</v>
      </c>
      <c r="J50" s="140"/>
      <c r="K50"/>
      <c r="L50"/>
      <c r="M50"/>
      <c r="N50"/>
      <c r="O50"/>
      <c r="P50"/>
      <c r="Q50"/>
      <c r="R50"/>
      <c r="S50"/>
      <c r="T50"/>
      <c r="U50"/>
      <c r="V50"/>
      <c r="W50"/>
      <c r="X50"/>
      <c r="Y50"/>
      <c r="Z50"/>
      <c r="AA50"/>
      <c r="AB50"/>
      <c r="AC50"/>
      <c r="AD50"/>
      <c r="AE50"/>
      <c r="AF50"/>
      <c r="AG50"/>
      <c r="AH50"/>
      <c r="AI50"/>
      <c r="AJ50"/>
      <c r="AK50"/>
      <c r="AL50"/>
    </row>
    <row r="51" spans="1:38" s="81" customFormat="1" ht="26.4" x14ac:dyDescent="0.25">
      <c r="A51" s="102"/>
      <c r="B51" s="103"/>
      <c r="C51" s="180" t="s">
        <v>210</v>
      </c>
      <c r="D51" s="181">
        <v>29351.32</v>
      </c>
      <c r="E51" s="176" t="s">
        <v>288</v>
      </c>
      <c r="F51" s="385" t="s">
        <v>289</v>
      </c>
      <c r="G51" s="387"/>
      <c r="H51" s="182"/>
      <c r="I51" s="182">
        <f>+D51*90%</f>
        <v>26416.188000000002</v>
      </c>
      <c r="J51" s="140"/>
      <c r="K51"/>
      <c r="L51"/>
      <c r="M51"/>
      <c r="N51"/>
      <c r="O51"/>
      <c r="P51"/>
      <c r="Q51"/>
      <c r="R51"/>
      <c r="S51"/>
      <c r="T51"/>
      <c r="U51"/>
      <c r="V51"/>
      <c r="W51"/>
      <c r="X51"/>
      <c r="Y51"/>
      <c r="Z51"/>
      <c r="AA51"/>
      <c r="AB51"/>
      <c r="AC51"/>
      <c r="AD51"/>
      <c r="AE51"/>
      <c r="AF51"/>
      <c r="AG51"/>
      <c r="AH51"/>
      <c r="AI51"/>
      <c r="AJ51"/>
      <c r="AK51"/>
      <c r="AL51"/>
    </row>
    <row r="52" spans="1:38" s="81" customFormat="1" ht="26.4" x14ac:dyDescent="0.25">
      <c r="A52" s="102"/>
      <c r="B52" s="103"/>
      <c r="C52" s="180" t="s">
        <v>211</v>
      </c>
      <c r="D52" s="181">
        <v>225757.35</v>
      </c>
      <c r="E52" s="176" t="s">
        <v>288</v>
      </c>
      <c r="F52" s="385" t="s">
        <v>289</v>
      </c>
      <c r="G52" s="387"/>
      <c r="H52" s="182"/>
      <c r="I52" s="182">
        <f>+D52*90%</f>
        <v>203181.61500000002</v>
      </c>
      <c r="J52" s="140"/>
      <c r="K52"/>
      <c r="L52"/>
      <c r="M52"/>
      <c r="N52"/>
      <c r="O52"/>
      <c r="P52"/>
      <c r="Q52"/>
      <c r="R52"/>
      <c r="S52"/>
      <c r="T52"/>
      <c r="U52"/>
      <c r="V52"/>
      <c r="W52"/>
      <c r="X52"/>
      <c r="Y52"/>
      <c r="Z52"/>
      <c r="AA52"/>
      <c r="AB52"/>
      <c r="AC52"/>
      <c r="AD52"/>
      <c r="AE52"/>
      <c r="AF52"/>
      <c r="AG52"/>
      <c r="AH52"/>
      <c r="AI52"/>
      <c r="AJ52"/>
      <c r="AK52"/>
      <c r="AL52"/>
    </row>
    <row r="53" spans="1:38" s="81" customFormat="1" ht="26.4" x14ac:dyDescent="0.25">
      <c r="A53" s="102"/>
      <c r="B53" s="103"/>
      <c r="C53" s="180" t="s">
        <v>212</v>
      </c>
      <c r="D53" s="181">
        <v>5254.33</v>
      </c>
      <c r="E53" s="176" t="s">
        <v>288</v>
      </c>
      <c r="F53" s="174" t="s">
        <v>290</v>
      </c>
      <c r="G53" s="175"/>
      <c r="H53" s="182">
        <f>+D53*5%</f>
        <v>262.7165</v>
      </c>
      <c r="I53" s="182">
        <f>+D53*92%</f>
        <v>4833.9836000000005</v>
      </c>
      <c r="J53" s="140"/>
      <c r="K53"/>
      <c r="L53"/>
      <c r="M53"/>
      <c r="N53"/>
      <c r="O53"/>
      <c r="P53"/>
      <c r="Q53"/>
      <c r="R53"/>
      <c r="S53"/>
      <c r="T53"/>
      <c r="U53"/>
      <c r="V53"/>
      <c r="W53"/>
      <c r="X53"/>
      <c r="Y53"/>
      <c r="Z53"/>
      <c r="AA53"/>
      <c r="AB53"/>
      <c r="AC53"/>
      <c r="AD53"/>
      <c r="AE53"/>
      <c r="AF53"/>
      <c r="AG53"/>
      <c r="AH53"/>
      <c r="AI53"/>
      <c r="AJ53"/>
      <c r="AK53"/>
      <c r="AL53"/>
    </row>
    <row r="54" spans="1:38" s="81" customFormat="1" ht="26.4" x14ac:dyDescent="0.25">
      <c r="A54" s="102"/>
      <c r="B54" s="103"/>
      <c r="C54" s="180" t="s">
        <v>213</v>
      </c>
      <c r="D54" s="181">
        <v>2928.08</v>
      </c>
      <c r="E54" s="176" t="s">
        <v>288</v>
      </c>
      <c r="F54" s="174" t="s">
        <v>291</v>
      </c>
      <c r="G54" s="175"/>
      <c r="H54" s="182"/>
      <c r="I54" s="182">
        <f>+D54*50%</f>
        <v>1464.04</v>
      </c>
      <c r="J54" s="140"/>
      <c r="K54"/>
      <c r="L54"/>
      <c r="M54"/>
      <c r="N54"/>
      <c r="O54"/>
      <c r="P54"/>
      <c r="Q54"/>
      <c r="R54"/>
      <c r="S54"/>
      <c r="T54"/>
      <c r="U54"/>
      <c r="V54"/>
      <c r="W54"/>
      <c r="X54"/>
      <c r="Y54"/>
      <c r="Z54"/>
      <c r="AA54"/>
      <c r="AB54"/>
      <c r="AC54"/>
      <c r="AD54"/>
      <c r="AE54"/>
      <c r="AF54"/>
      <c r="AG54"/>
      <c r="AH54"/>
      <c r="AI54"/>
      <c r="AJ54"/>
      <c r="AK54"/>
      <c r="AL54"/>
    </row>
    <row r="55" spans="1:38" s="81" customFormat="1" ht="26.4" x14ac:dyDescent="0.25">
      <c r="A55" s="102"/>
      <c r="B55" s="103"/>
      <c r="C55" s="180" t="s">
        <v>214</v>
      </c>
      <c r="D55" s="181">
        <v>7615.94</v>
      </c>
      <c r="E55" s="176" t="s">
        <v>292</v>
      </c>
      <c r="F55" s="174" t="s">
        <v>293</v>
      </c>
      <c r="G55" s="175"/>
      <c r="H55" s="182"/>
      <c r="I55" s="182">
        <f>+D55*30%</f>
        <v>2284.7819999999997</v>
      </c>
      <c r="J55" s="140"/>
      <c r="K55"/>
      <c r="L55"/>
      <c r="M55"/>
      <c r="N55"/>
      <c r="O55"/>
      <c r="P55"/>
      <c r="Q55"/>
      <c r="R55"/>
      <c r="S55"/>
      <c r="T55"/>
      <c r="U55"/>
      <c r="V55"/>
      <c r="W55"/>
      <c r="X55"/>
      <c r="Y55"/>
      <c r="Z55"/>
      <c r="AA55"/>
      <c r="AB55"/>
      <c r="AC55"/>
      <c r="AD55"/>
      <c r="AE55"/>
      <c r="AF55"/>
      <c r="AG55"/>
      <c r="AH55"/>
      <c r="AI55"/>
      <c r="AJ55"/>
      <c r="AK55"/>
      <c r="AL55"/>
    </row>
    <row r="56" spans="1:38" s="81" customFormat="1" ht="26.4" x14ac:dyDescent="0.25">
      <c r="A56" s="102"/>
      <c r="B56" s="103"/>
      <c r="C56" s="180" t="s">
        <v>215</v>
      </c>
      <c r="D56" s="181">
        <v>74.87</v>
      </c>
      <c r="E56" s="176" t="s">
        <v>288</v>
      </c>
      <c r="F56" s="174" t="s">
        <v>294</v>
      </c>
      <c r="G56" s="175"/>
      <c r="H56" s="182"/>
      <c r="I56" s="182">
        <f>+D56*40%</f>
        <v>29.948000000000004</v>
      </c>
      <c r="J56" s="140"/>
      <c r="K56"/>
      <c r="L56"/>
      <c r="M56"/>
      <c r="N56"/>
      <c r="O56"/>
      <c r="P56"/>
      <c r="Q56"/>
      <c r="R56"/>
      <c r="S56"/>
      <c r="T56"/>
      <c r="U56"/>
      <c r="V56"/>
      <c r="W56"/>
      <c r="X56"/>
      <c r="Y56"/>
      <c r="Z56"/>
      <c r="AA56"/>
      <c r="AB56"/>
      <c r="AC56"/>
      <c r="AD56"/>
      <c r="AE56"/>
      <c r="AF56"/>
      <c r="AG56"/>
      <c r="AH56"/>
      <c r="AI56"/>
      <c r="AJ56"/>
      <c r="AK56"/>
      <c r="AL56"/>
    </row>
    <row r="57" spans="1:38" s="81" customFormat="1" ht="26.4" x14ac:dyDescent="0.25">
      <c r="A57" s="102"/>
      <c r="B57" s="103"/>
      <c r="C57" s="180" t="s">
        <v>216</v>
      </c>
      <c r="D57" s="181">
        <v>88252.47</v>
      </c>
      <c r="E57" s="165" t="s">
        <v>288</v>
      </c>
      <c r="F57" s="166" t="s">
        <v>295</v>
      </c>
      <c r="G57" s="167"/>
      <c r="H57" s="21">
        <f>+D57*5%</f>
        <v>4412.6235000000006</v>
      </c>
      <c r="I57" s="21">
        <f>+D57*10%</f>
        <v>8825.2470000000012</v>
      </c>
      <c r="J57" s="140"/>
      <c r="K57"/>
      <c r="L57"/>
      <c r="M57"/>
      <c r="N57"/>
      <c r="O57"/>
      <c r="P57"/>
      <c r="Q57"/>
      <c r="R57"/>
      <c r="S57"/>
      <c r="T57"/>
      <c r="U57"/>
      <c r="V57"/>
      <c r="W57"/>
      <c r="X57"/>
      <c r="Y57"/>
      <c r="Z57"/>
      <c r="AA57"/>
      <c r="AB57"/>
      <c r="AC57"/>
      <c r="AD57"/>
      <c r="AE57"/>
      <c r="AF57"/>
      <c r="AG57"/>
      <c r="AH57"/>
      <c r="AI57"/>
      <c r="AJ57"/>
      <c r="AK57"/>
      <c r="AL57"/>
    </row>
    <row r="58" spans="1:38" s="81" customFormat="1" ht="26.4" x14ac:dyDescent="0.25">
      <c r="A58" s="104">
        <v>2.1</v>
      </c>
      <c r="B58" s="103" t="s">
        <v>71</v>
      </c>
      <c r="C58" s="180" t="s">
        <v>217</v>
      </c>
      <c r="D58" s="181">
        <v>7242550.0899999999</v>
      </c>
      <c r="E58" s="165" t="s">
        <v>288</v>
      </c>
      <c r="F58" s="428" t="s">
        <v>296</v>
      </c>
      <c r="G58" s="429"/>
      <c r="H58" s="21">
        <f>+D58*15%</f>
        <v>1086382.5134999999</v>
      </c>
      <c r="I58" s="21">
        <f>+D58*84%</f>
        <v>6083742.0756000001</v>
      </c>
      <c r="J58" s="140"/>
      <c r="K58"/>
      <c r="L58"/>
      <c r="M58"/>
      <c r="N58"/>
      <c r="O58"/>
      <c r="P58"/>
      <c r="Q58"/>
      <c r="R58"/>
      <c r="S58"/>
      <c r="T58"/>
      <c r="U58"/>
      <c r="V58"/>
      <c r="W58"/>
      <c r="X58"/>
      <c r="Y58"/>
      <c r="Z58"/>
      <c r="AA58"/>
      <c r="AB58"/>
      <c r="AC58"/>
      <c r="AD58"/>
      <c r="AE58"/>
      <c r="AF58"/>
      <c r="AG58"/>
      <c r="AH58"/>
      <c r="AI58"/>
      <c r="AJ58"/>
      <c r="AK58"/>
      <c r="AL58"/>
    </row>
    <row r="59" spans="1:38" s="81" customFormat="1" x14ac:dyDescent="0.25">
      <c r="A59" s="104"/>
      <c r="B59" s="103"/>
      <c r="C59" s="180" t="s">
        <v>218</v>
      </c>
      <c r="D59" s="181">
        <v>195896.5</v>
      </c>
      <c r="E59" s="165" t="s">
        <v>297</v>
      </c>
      <c r="F59" s="166" t="s">
        <v>298</v>
      </c>
      <c r="G59" s="167"/>
      <c r="H59" s="21"/>
      <c r="I59" s="21"/>
      <c r="J59" s="140"/>
      <c r="K59"/>
      <c r="L59"/>
      <c r="M59"/>
      <c r="N59"/>
      <c r="O59"/>
      <c r="P59"/>
      <c r="Q59"/>
      <c r="R59"/>
      <c r="S59"/>
      <c r="T59"/>
      <c r="U59"/>
      <c r="V59"/>
      <c r="W59"/>
      <c r="X59"/>
      <c r="Y59"/>
      <c r="Z59"/>
      <c r="AA59"/>
      <c r="AB59"/>
      <c r="AC59"/>
      <c r="AD59"/>
      <c r="AE59"/>
      <c r="AF59"/>
      <c r="AG59"/>
      <c r="AH59"/>
      <c r="AI59"/>
      <c r="AJ59"/>
      <c r="AK59"/>
      <c r="AL59"/>
    </row>
    <row r="60" spans="1:38" s="81" customFormat="1" ht="26.4" x14ac:dyDescent="0.25">
      <c r="A60" s="102">
        <v>2.2000000000000002</v>
      </c>
      <c r="B60" s="103" t="s">
        <v>72</v>
      </c>
      <c r="C60" s="180" t="s">
        <v>219</v>
      </c>
      <c r="D60" s="181">
        <v>262570</v>
      </c>
      <c r="E60" s="165" t="s">
        <v>288</v>
      </c>
      <c r="F60" s="428" t="s">
        <v>289</v>
      </c>
      <c r="G60" s="429"/>
      <c r="H60" s="21"/>
      <c r="I60" s="21">
        <f>+D60*90%</f>
        <v>236313</v>
      </c>
      <c r="J60" s="140"/>
      <c r="K60"/>
      <c r="L60"/>
      <c r="M60"/>
      <c r="N60"/>
      <c r="O60"/>
      <c r="P60"/>
      <c r="Q60"/>
      <c r="R60"/>
      <c r="S60"/>
      <c r="T60"/>
      <c r="U60"/>
      <c r="V60"/>
      <c r="W60"/>
      <c r="X60"/>
      <c r="Y60"/>
      <c r="Z60"/>
      <c r="AA60"/>
      <c r="AB60"/>
      <c r="AC60"/>
      <c r="AD60"/>
      <c r="AE60"/>
      <c r="AF60"/>
      <c r="AG60"/>
      <c r="AH60"/>
      <c r="AI60"/>
      <c r="AJ60"/>
      <c r="AK60"/>
      <c r="AL60"/>
    </row>
    <row r="61" spans="1:38" s="81" customFormat="1" ht="39.6" x14ac:dyDescent="0.25">
      <c r="A61" s="102"/>
      <c r="B61" s="103"/>
      <c r="C61" s="180" t="s">
        <v>211</v>
      </c>
      <c r="D61" s="181">
        <v>1298254.8799999999</v>
      </c>
      <c r="E61" s="165" t="s">
        <v>288</v>
      </c>
      <c r="F61" s="166" t="s">
        <v>289</v>
      </c>
      <c r="G61" s="167"/>
      <c r="H61" s="21"/>
      <c r="I61" s="21">
        <f>+D61*90%</f>
        <v>1168429.392</v>
      </c>
      <c r="J61" s="140"/>
      <c r="K61"/>
      <c r="L61"/>
      <c r="M61"/>
      <c r="N61"/>
      <c r="O61"/>
      <c r="P61"/>
      <c r="Q61"/>
      <c r="R61"/>
      <c r="S61"/>
      <c r="T61"/>
      <c r="U61"/>
      <c r="V61"/>
      <c r="W61"/>
      <c r="X61"/>
      <c r="Y61"/>
      <c r="Z61"/>
      <c r="AA61"/>
      <c r="AB61"/>
      <c r="AC61"/>
      <c r="AD61"/>
      <c r="AE61"/>
      <c r="AF61"/>
      <c r="AG61"/>
      <c r="AH61"/>
      <c r="AI61"/>
      <c r="AJ61"/>
      <c r="AK61"/>
      <c r="AL61"/>
    </row>
    <row r="62" spans="1:38" s="81" customFormat="1" ht="39.6" x14ac:dyDescent="0.25">
      <c r="A62" s="102"/>
      <c r="B62" s="103"/>
      <c r="C62" s="180" t="s">
        <v>220</v>
      </c>
      <c r="D62" s="181">
        <v>4308248.5599999996</v>
      </c>
      <c r="E62" s="165" t="s">
        <v>288</v>
      </c>
      <c r="F62" s="166" t="s">
        <v>289</v>
      </c>
      <c r="G62" s="167"/>
      <c r="H62" s="21"/>
      <c r="I62" s="21">
        <f>+D62*90%</f>
        <v>3877423.7039999999</v>
      </c>
      <c r="J62" s="140"/>
      <c r="K62"/>
      <c r="L62"/>
      <c r="M62"/>
      <c r="N62"/>
      <c r="O62"/>
      <c r="P62"/>
      <c r="Q62"/>
      <c r="R62"/>
      <c r="S62"/>
      <c r="T62"/>
      <c r="U62"/>
      <c r="V62"/>
      <c r="W62"/>
      <c r="X62"/>
      <c r="Y62"/>
      <c r="Z62"/>
      <c r="AA62"/>
      <c r="AB62"/>
      <c r="AC62"/>
      <c r="AD62"/>
      <c r="AE62"/>
      <c r="AF62"/>
      <c r="AG62"/>
      <c r="AH62"/>
      <c r="AI62"/>
      <c r="AJ62"/>
      <c r="AK62"/>
      <c r="AL62"/>
    </row>
    <row r="63" spans="1:38" s="81" customFormat="1" ht="26.4" x14ac:dyDescent="0.25">
      <c r="A63" s="102"/>
      <c r="B63" s="103"/>
      <c r="C63" s="180" t="s">
        <v>221</v>
      </c>
      <c r="D63" s="181">
        <v>321969.27</v>
      </c>
      <c r="E63" s="165" t="s">
        <v>288</v>
      </c>
      <c r="F63" s="166" t="s">
        <v>299</v>
      </c>
      <c r="G63" s="167"/>
      <c r="H63" s="21">
        <f>+D63*12%</f>
        <v>38636.312400000003</v>
      </c>
      <c r="I63" s="21">
        <f>+D63*95%</f>
        <v>305870.80650000001</v>
      </c>
      <c r="J63" s="140"/>
      <c r="K63"/>
      <c r="L63"/>
      <c r="M63"/>
      <c r="N63"/>
      <c r="O63"/>
      <c r="P63"/>
      <c r="Q63"/>
      <c r="R63"/>
      <c r="S63"/>
      <c r="T63"/>
      <c r="U63"/>
      <c r="V63"/>
      <c r="W63"/>
      <c r="X63"/>
      <c r="Y63"/>
      <c r="Z63"/>
      <c r="AA63"/>
      <c r="AB63"/>
      <c r="AC63"/>
      <c r="AD63"/>
      <c r="AE63"/>
      <c r="AF63"/>
      <c r="AG63"/>
      <c r="AH63"/>
      <c r="AI63"/>
      <c r="AJ63"/>
      <c r="AK63"/>
      <c r="AL63"/>
    </row>
    <row r="64" spans="1:38" s="81" customFormat="1" ht="26.4" x14ac:dyDescent="0.25">
      <c r="A64" s="102"/>
      <c r="B64" s="103"/>
      <c r="C64" s="180" t="s">
        <v>212</v>
      </c>
      <c r="D64" s="181">
        <v>6754.5</v>
      </c>
      <c r="E64" s="165" t="s">
        <v>288</v>
      </c>
      <c r="F64" s="166" t="s">
        <v>290</v>
      </c>
      <c r="G64" s="167"/>
      <c r="H64" s="21">
        <f>+D64*5%</f>
        <v>337.72500000000002</v>
      </c>
      <c r="I64" s="21">
        <f>+D64*92%</f>
        <v>6214.14</v>
      </c>
      <c r="J64" s="140"/>
      <c r="K64"/>
      <c r="L64"/>
      <c r="M64"/>
      <c r="N64"/>
      <c r="O64"/>
      <c r="P64"/>
      <c r="Q64"/>
      <c r="R64"/>
      <c r="S64"/>
      <c r="T64"/>
      <c r="U64"/>
      <c r="V64"/>
      <c r="W64"/>
      <c r="X64"/>
      <c r="Y64"/>
      <c r="Z64"/>
      <c r="AA64"/>
      <c r="AB64"/>
      <c r="AC64"/>
      <c r="AD64"/>
      <c r="AE64"/>
      <c r="AF64"/>
      <c r="AG64"/>
      <c r="AH64"/>
      <c r="AI64"/>
      <c r="AJ64"/>
      <c r="AK64"/>
      <c r="AL64"/>
    </row>
    <row r="65" spans="1:38" s="81" customFormat="1" ht="26.4" x14ac:dyDescent="0.25">
      <c r="A65" s="102"/>
      <c r="B65" s="103"/>
      <c r="C65" s="180" t="s">
        <v>222</v>
      </c>
      <c r="D65" s="181">
        <v>7398.57</v>
      </c>
      <c r="E65" s="165" t="s">
        <v>300</v>
      </c>
      <c r="F65" s="166" t="s">
        <v>296</v>
      </c>
      <c r="G65" s="167"/>
      <c r="H65" s="21">
        <f>+D65*15%</f>
        <v>1109.7855</v>
      </c>
      <c r="I65" s="21">
        <f>+D65*84%</f>
        <v>6214.7987999999996</v>
      </c>
      <c r="J65" s="140"/>
      <c r="K65"/>
      <c r="L65"/>
      <c r="M65"/>
      <c r="N65"/>
      <c r="O65"/>
      <c r="P65"/>
      <c r="Q65"/>
      <c r="R65"/>
      <c r="S65"/>
      <c r="T65"/>
      <c r="U65"/>
      <c r="V65"/>
      <c r="W65"/>
      <c r="X65"/>
      <c r="Y65"/>
      <c r="Z65"/>
      <c r="AA65"/>
      <c r="AB65"/>
      <c r="AC65"/>
      <c r="AD65"/>
      <c r="AE65"/>
      <c r="AF65"/>
      <c r="AG65"/>
      <c r="AH65"/>
      <c r="AI65"/>
      <c r="AJ65"/>
      <c r="AK65"/>
      <c r="AL65"/>
    </row>
    <row r="66" spans="1:38" s="81" customFormat="1" ht="26.4" x14ac:dyDescent="0.25">
      <c r="A66" s="102"/>
      <c r="B66" s="103"/>
      <c r="C66" s="180" t="s">
        <v>223</v>
      </c>
      <c r="D66" s="181">
        <v>45760</v>
      </c>
      <c r="E66" s="165" t="s">
        <v>300</v>
      </c>
      <c r="F66" s="166" t="s">
        <v>296</v>
      </c>
      <c r="G66" s="67"/>
      <c r="H66" s="21">
        <f>+D66*15%</f>
        <v>6864</v>
      </c>
      <c r="I66" s="21">
        <f>+D66*84%</f>
        <v>38438.400000000001</v>
      </c>
      <c r="J66" s="140"/>
      <c r="K66"/>
      <c r="L66"/>
      <c r="M66"/>
      <c r="N66"/>
      <c r="O66"/>
      <c r="P66"/>
      <c r="Q66"/>
      <c r="R66"/>
      <c r="S66"/>
      <c r="T66"/>
      <c r="U66"/>
      <c r="V66"/>
      <c r="W66"/>
      <c r="X66"/>
      <c r="Y66"/>
      <c r="Z66"/>
      <c r="AA66"/>
      <c r="AB66"/>
      <c r="AC66"/>
      <c r="AD66"/>
      <c r="AE66"/>
      <c r="AF66"/>
      <c r="AG66"/>
      <c r="AH66"/>
      <c r="AI66"/>
      <c r="AJ66"/>
      <c r="AK66"/>
      <c r="AL66"/>
    </row>
    <row r="67" spans="1:38" s="81" customFormat="1" ht="26.4" x14ac:dyDescent="0.25">
      <c r="A67" s="102"/>
      <c r="B67" s="103"/>
      <c r="C67" s="180" t="s">
        <v>224</v>
      </c>
      <c r="D67" s="181">
        <v>5251.4</v>
      </c>
      <c r="E67" s="165" t="s">
        <v>288</v>
      </c>
      <c r="F67" s="166" t="s">
        <v>301</v>
      </c>
      <c r="G67" s="167"/>
      <c r="H67" s="21">
        <f>+D67*10%</f>
        <v>525.14</v>
      </c>
      <c r="I67" s="21">
        <f>+D67*85%</f>
        <v>4463.6899999999996</v>
      </c>
      <c r="J67" s="140"/>
      <c r="K67"/>
      <c r="L67"/>
      <c r="M67"/>
      <c r="N67"/>
      <c r="O67"/>
      <c r="P67"/>
      <c r="Q67"/>
      <c r="R67"/>
      <c r="S67"/>
      <c r="T67"/>
      <c r="U67"/>
      <c r="V67"/>
      <c r="W67"/>
      <c r="X67"/>
      <c r="Y67"/>
      <c r="Z67"/>
      <c r="AA67"/>
      <c r="AB67"/>
      <c r="AC67"/>
      <c r="AD67"/>
      <c r="AE67"/>
      <c r="AF67"/>
      <c r="AG67"/>
      <c r="AH67"/>
      <c r="AI67"/>
      <c r="AJ67"/>
      <c r="AK67"/>
      <c r="AL67"/>
    </row>
    <row r="68" spans="1:38" s="81" customFormat="1" ht="26.4" x14ac:dyDescent="0.25">
      <c r="A68" s="102"/>
      <c r="B68" s="103"/>
      <c r="C68" s="180" t="s">
        <v>216</v>
      </c>
      <c r="D68" s="181">
        <v>8002.8</v>
      </c>
      <c r="E68" s="165" t="s">
        <v>288</v>
      </c>
      <c r="F68" s="166" t="s">
        <v>295</v>
      </c>
      <c r="G68" s="167"/>
      <c r="H68" s="21">
        <f>+D68*5%</f>
        <v>400.14000000000004</v>
      </c>
      <c r="I68" s="21">
        <f>+D68*10%</f>
        <v>800.28000000000009</v>
      </c>
      <c r="J68" s="140"/>
      <c r="K68"/>
      <c r="L68"/>
      <c r="M68"/>
      <c r="N68"/>
      <c r="O68"/>
      <c r="P68"/>
      <c r="Q68"/>
      <c r="R68"/>
      <c r="S68"/>
      <c r="T68"/>
      <c r="U68"/>
      <c r="V68"/>
      <c r="W68"/>
      <c r="X68"/>
      <c r="Y68"/>
      <c r="Z68"/>
      <c r="AA68"/>
      <c r="AB68"/>
      <c r="AC68"/>
      <c r="AD68"/>
      <c r="AE68"/>
      <c r="AF68"/>
      <c r="AG68"/>
      <c r="AH68"/>
      <c r="AI68"/>
      <c r="AJ68"/>
      <c r="AK68"/>
      <c r="AL68"/>
    </row>
    <row r="69" spans="1:38" s="81" customFormat="1" ht="26.4" x14ac:dyDescent="0.25">
      <c r="A69" s="102">
        <v>2.2999999999999998</v>
      </c>
      <c r="B69" s="103" t="s">
        <v>73</v>
      </c>
      <c r="C69" s="180" t="s">
        <v>225</v>
      </c>
      <c r="D69" s="181">
        <v>8420</v>
      </c>
      <c r="E69" s="165" t="s">
        <v>288</v>
      </c>
      <c r="F69" s="428" t="s">
        <v>302</v>
      </c>
      <c r="G69" s="429"/>
      <c r="H69" s="21"/>
      <c r="I69" s="21">
        <f>+D69*90%</f>
        <v>7578</v>
      </c>
      <c r="J69" s="140"/>
      <c r="K69"/>
      <c r="L69"/>
      <c r="M69"/>
      <c r="N69"/>
      <c r="O69"/>
      <c r="P69"/>
      <c r="Q69"/>
      <c r="R69"/>
      <c r="S69"/>
      <c r="T69"/>
      <c r="U69"/>
      <c r="V69"/>
      <c r="W69"/>
      <c r="X69"/>
      <c r="Y69"/>
      <c r="Z69"/>
      <c r="AA69"/>
      <c r="AB69"/>
      <c r="AC69"/>
      <c r="AD69"/>
      <c r="AE69"/>
      <c r="AF69"/>
      <c r="AG69"/>
      <c r="AH69"/>
      <c r="AI69"/>
      <c r="AJ69"/>
      <c r="AK69"/>
      <c r="AL69"/>
    </row>
    <row r="70" spans="1:38" s="81" customFormat="1" ht="26.4" x14ac:dyDescent="0.25">
      <c r="A70" s="102"/>
      <c r="B70" s="103"/>
      <c r="C70" s="180" t="s">
        <v>226</v>
      </c>
      <c r="D70" s="181">
        <v>84200</v>
      </c>
      <c r="E70" s="165" t="s">
        <v>300</v>
      </c>
      <c r="F70" s="166" t="s">
        <v>303</v>
      </c>
      <c r="G70" s="167"/>
      <c r="H70" s="21"/>
      <c r="I70" s="21">
        <f>+D70*70%</f>
        <v>58939.999999999993</v>
      </c>
      <c r="J70" s="140"/>
      <c r="K70"/>
      <c r="L70"/>
      <c r="M70"/>
      <c r="N70"/>
      <c r="O70"/>
      <c r="P70"/>
      <c r="Q70"/>
      <c r="R70"/>
      <c r="S70"/>
      <c r="T70"/>
      <c r="U70"/>
      <c r="V70"/>
      <c r="W70"/>
      <c r="X70"/>
      <c r="Y70"/>
      <c r="Z70"/>
      <c r="AA70"/>
      <c r="AB70"/>
      <c r="AC70"/>
      <c r="AD70"/>
      <c r="AE70"/>
      <c r="AF70"/>
      <c r="AG70"/>
      <c r="AH70"/>
      <c r="AI70"/>
      <c r="AJ70"/>
      <c r="AK70"/>
      <c r="AL70"/>
    </row>
    <row r="71" spans="1:38" s="81" customFormat="1" ht="26.4" x14ac:dyDescent="0.25">
      <c r="A71" s="102"/>
      <c r="B71" s="103"/>
      <c r="C71" s="180" t="s">
        <v>227</v>
      </c>
      <c r="D71" s="181">
        <v>52.625</v>
      </c>
      <c r="E71" s="165" t="s">
        <v>300</v>
      </c>
      <c r="F71" s="166" t="s">
        <v>304</v>
      </c>
      <c r="G71" s="167"/>
      <c r="H71" s="21">
        <f>+D71*20%</f>
        <v>10.525</v>
      </c>
      <c r="I71" s="21">
        <f>+D71*60%</f>
        <v>31.574999999999999</v>
      </c>
      <c r="J71" s="140"/>
      <c r="K71"/>
      <c r="L71"/>
      <c r="M71"/>
      <c r="N71"/>
      <c r="O71"/>
      <c r="P71"/>
      <c r="Q71"/>
      <c r="R71"/>
      <c r="S71"/>
      <c r="T71"/>
      <c r="U71"/>
      <c r="V71"/>
      <c r="W71"/>
      <c r="X71"/>
      <c r="Y71"/>
      <c r="Z71"/>
      <c r="AA71"/>
      <c r="AB71"/>
      <c r="AC71"/>
      <c r="AD71"/>
      <c r="AE71"/>
      <c r="AF71"/>
      <c r="AG71"/>
      <c r="AH71"/>
      <c r="AI71"/>
      <c r="AJ71"/>
      <c r="AK71"/>
      <c r="AL71"/>
    </row>
    <row r="72" spans="1:38" s="81" customFormat="1" ht="39.6" x14ac:dyDescent="0.25">
      <c r="A72" s="102"/>
      <c r="B72" s="103"/>
      <c r="C72" s="180" t="s">
        <v>228</v>
      </c>
      <c r="D72" s="181">
        <v>987450.75</v>
      </c>
      <c r="E72" s="165" t="s">
        <v>297</v>
      </c>
      <c r="F72" s="166" t="s">
        <v>289</v>
      </c>
      <c r="G72" s="167"/>
      <c r="H72" s="21"/>
      <c r="I72" s="21">
        <f>+D72*90%</f>
        <v>888705.67500000005</v>
      </c>
      <c r="J72" s="140"/>
      <c r="K72"/>
      <c r="L72"/>
      <c r="M72"/>
      <c r="N72"/>
      <c r="O72"/>
      <c r="P72"/>
      <c r="Q72"/>
      <c r="R72"/>
      <c r="S72"/>
      <c r="T72"/>
      <c r="U72"/>
      <c r="V72"/>
      <c r="W72"/>
      <c r="X72"/>
      <c r="Y72"/>
      <c r="Z72"/>
      <c r="AA72"/>
      <c r="AB72"/>
      <c r="AC72"/>
      <c r="AD72"/>
      <c r="AE72"/>
      <c r="AF72"/>
      <c r="AG72"/>
      <c r="AH72"/>
      <c r="AI72"/>
      <c r="AJ72"/>
      <c r="AK72"/>
      <c r="AL72"/>
    </row>
    <row r="73" spans="1:38" s="81" customFormat="1" x14ac:dyDescent="0.25">
      <c r="A73" s="102"/>
      <c r="B73" s="103"/>
      <c r="C73" s="180" t="s">
        <v>229</v>
      </c>
      <c r="D73" s="181">
        <v>-1212.868117795</v>
      </c>
      <c r="E73" s="165" t="s">
        <v>297</v>
      </c>
      <c r="F73" s="166" t="s">
        <v>305</v>
      </c>
      <c r="G73" s="167"/>
      <c r="H73" s="21"/>
      <c r="I73" s="21"/>
      <c r="J73" s="140"/>
      <c r="K73"/>
      <c r="L73"/>
      <c r="M73"/>
      <c r="N73"/>
      <c r="O73"/>
      <c r="P73"/>
      <c r="Q73"/>
      <c r="R73"/>
      <c r="S73"/>
      <c r="T73"/>
      <c r="U73"/>
      <c r="V73"/>
      <c r="W73"/>
      <c r="X73"/>
      <c r="Y73"/>
      <c r="Z73"/>
      <c r="AA73"/>
      <c r="AB73"/>
      <c r="AC73"/>
      <c r="AD73"/>
      <c r="AE73"/>
      <c r="AF73"/>
      <c r="AG73"/>
      <c r="AH73"/>
      <c r="AI73"/>
      <c r="AJ73"/>
      <c r="AK73"/>
      <c r="AL73"/>
    </row>
    <row r="74" spans="1:38" s="81" customFormat="1" ht="26.4" x14ac:dyDescent="0.25">
      <c r="A74" s="102"/>
      <c r="B74" s="103"/>
      <c r="C74" s="180" t="s">
        <v>230</v>
      </c>
      <c r="D74" s="181">
        <v>1694.5250000000001</v>
      </c>
      <c r="E74" s="165" t="s">
        <v>288</v>
      </c>
      <c r="F74" s="166" t="s">
        <v>306</v>
      </c>
      <c r="G74" s="167"/>
      <c r="H74" s="21"/>
      <c r="I74" s="21"/>
      <c r="J74" s="140"/>
      <c r="K74"/>
      <c r="L74"/>
      <c r="M74"/>
      <c r="N74"/>
      <c r="O74"/>
      <c r="P74"/>
      <c r="Q74"/>
      <c r="R74"/>
      <c r="S74"/>
      <c r="T74"/>
      <c r="U74"/>
      <c r="V74"/>
      <c r="W74"/>
      <c r="X74"/>
      <c r="Y74"/>
      <c r="Z74"/>
      <c r="AA74"/>
      <c r="AB74"/>
      <c r="AC74"/>
      <c r="AD74"/>
      <c r="AE74"/>
      <c r="AF74"/>
      <c r="AG74"/>
      <c r="AH74"/>
      <c r="AI74"/>
      <c r="AJ74"/>
      <c r="AK74"/>
      <c r="AL74"/>
    </row>
    <row r="75" spans="1:38" s="81" customFormat="1" ht="26.4" x14ac:dyDescent="0.25">
      <c r="A75" s="102"/>
      <c r="B75" s="103"/>
      <c r="C75" s="180" t="s">
        <v>213</v>
      </c>
      <c r="D75" s="181">
        <v>2189.1999999999998</v>
      </c>
      <c r="E75" s="165" t="s">
        <v>300</v>
      </c>
      <c r="F75" s="166" t="s">
        <v>291</v>
      </c>
      <c r="G75" s="167"/>
      <c r="H75" s="21"/>
      <c r="I75" s="21">
        <f>+D75*50%</f>
        <v>1094.5999999999999</v>
      </c>
      <c r="J75" s="140"/>
      <c r="K75"/>
      <c r="L75"/>
      <c r="M75"/>
      <c r="N75"/>
      <c r="O75"/>
      <c r="P75"/>
      <c r="Q75"/>
      <c r="R75"/>
      <c r="S75"/>
      <c r="T75"/>
      <c r="U75"/>
      <c r="V75"/>
      <c r="W75"/>
      <c r="X75"/>
      <c r="Y75"/>
      <c r="Z75"/>
      <c r="AA75"/>
      <c r="AB75"/>
      <c r="AC75"/>
      <c r="AD75"/>
      <c r="AE75"/>
      <c r="AF75"/>
      <c r="AG75"/>
      <c r="AH75"/>
      <c r="AI75"/>
      <c r="AJ75"/>
      <c r="AK75"/>
      <c r="AL75"/>
    </row>
    <row r="76" spans="1:38" s="81" customFormat="1" ht="26.4" x14ac:dyDescent="0.25">
      <c r="A76" s="102"/>
      <c r="B76" s="103"/>
      <c r="C76" s="180" t="s">
        <v>231</v>
      </c>
      <c r="D76" s="181">
        <v>1122.1199999999999</v>
      </c>
      <c r="E76" s="165" t="s">
        <v>307</v>
      </c>
      <c r="F76" s="166" t="s">
        <v>293</v>
      </c>
      <c r="G76" s="167"/>
      <c r="H76" s="21"/>
      <c r="I76" s="21">
        <f>+D76*30%</f>
        <v>336.63599999999997</v>
      </c>
      <c r="J76" s="140"/>
      <c r="K76"/>
      <c r="L76"/>
      <c r="M76"/>
      <c r="N76"/>
      <c r="O76"/>
      <c r="P76"/>
      <c r="Q76"/>
      <c r="R76"/>
      <c r="S76"/>
      <c r="T76"/>
      <c r="U76"/>
      <c r="V76"/>
      <c r="W76"/>
      <c r="X76"/>
      <c r="Y76"/>
      <c r="Z76"/>
      <c r="AA76"/>
      <c r="AB76"/>
      <c r="AC76"/>
      <c r="AD76"/>
      <c r="AE76"/>
      <c r="AF76"/>
      <c r="AG76"/>
      <c r="AH76"/>
      <c r="AI76"/>
      <c r="AJ76"/>
      <c r="AK76"/>
      <c r="AL76"/>
    </row>
    <row r="77" spans="1:38" s="81" customFormat="1" ht="26.4" x14ac:dyDescent="0.25">
      <c r="A77" s="102"/>
      <c r="B77" s="103"/>
      <c r="C77" s="180" t="s">
        <v>215</v>
      </c>
      <c r="D77" s="181">
        <v>4546.8</v>
      </c>
      <c r="E77" s="165" t="s">
        <v>300</v>
      </c>
      <c r="F77" s="166" t="s">
        <v>294</v>
      </c>
      <c r="G77" s="167"/>
      <c r="H77" s="21"/>
      <c r="I77" s="21">
        <f>+D77*40%</f>
        <v>1818.7200000000003</v>
      </c>
      <c r="J77" s="140"/>
      <c r="K77"/>
      <c r="L77"/>
      <c r="M77"/>
      <c r="N77"/>
      <c r="O77"/>
      <c r="P77"/>
      <c r="Q77"/>
      <c r="R77"/>
      <c r="S77"/>
      <c r="T77"/>
      <c r="U77"/>
      <c r="V77"/>
      <c r="W77"/>
      <c r="X77"/>
      <c r="Y77"/>
      <c r="Z77"/>
      <c r="AA77"/>
      <c r="AB77"/>
      <c r="AC77"/>
      <c r="AD77"/>
      <c r="AE77"/>
      <c r="AF77"/>
      <c r="AG77"/>
      <c r="AH77"/>
      <c r="AI77"/>
      <c r="AJ77"/>
      <c r="AK77"/>
      <c r="AL77"/>
    </row>
    <row r="78" spans="1:38" s="81" customFormat="1" ht="26.4" x14ac:dyDescent="0.25">
      <c r="A78" s="102">
        <v>2.4</v>
      </c>
      <c r="B78" s="103" t="s">
        <v>74</v>
      </c>
      <c r="C78" s="180" t="s">
        <v>210</v>
      </c>
      <c r="D78" s="181">
        <v>8614.2000000000007</v>
      </c>
      <c r="E78" s="165" t="s">
        <v>288</v>
      </c>
      <c r="F78" s="428" t="s">
        <v>289</v>
      </c>
      <c r="G78" s="429"/>
      <c r="H78" s="21"/>
      <c r="I78" s="21">
        <f>+D78*90%</f>
        <v>7752.7800000000007</v>
      </c>
      <c r="J78" s="140"/>
      <c r="K78"/>
      <c r="L78"/>
      <c r="M78"/>
      <c r="N78"/>
      <c r="O78"/>
      <c r="P78"/>
      <c r="Q78"/>
      <c r="R78"/>
      <c r="S78"/>
      <c r="T78"/>
      <c r="U78"/>
      <c r="V78"/>
      <c r="W78"/>
      <c r="X78"/>
      <c r="Y78"/>
      <c r="Z78"/>
      <c r="AA78"/>
      <c r="AB78"/>
      <c r="AC78"/>
      <c r="AD78"/>
      <c r="AE78"/>
      <c r="AF78"/>
      <c r="AG78"/>
      <c r="AH78"/>
      <c r="AI78"/>
      <c r="AJ78"/>
      <c r="AK78"/>
      <c r="AL78"/>
    </row>
    <row r="79" spans="1:38" s="81" customFormat="1" ht="26.4" x14ac:dyDescent="0.25">
      <c r="A79" s="102"/>
      <c r="B79" s="103"/>
      <c r="C79" s="180" t="s">
        <v>212</v>
      </c>
      <c r="D79" s="181">
        <v>592.5</v>
      </c>
      <c r="E79" s="165" t="s">
        <v>288</v>
      </c>
      <c r="F79" s="166" t="s">
        <v>290</v>
      </c>
      <c r="G79" s="167"/>
      <c r="H79" s="21">
        <f>+D79*5%</f>
        <v>29.625</v>
      </c>
      <c r="I79" s="21">
        <f>+D79*92%</f>
        <v>545.1</v>
      </c>
      <c r="J79" s="140"/>
      <c r="K79"/>
      <c r="L79"/>
      <c r="M79"/>
      <c r="N79"/>
      <c r="O79"/>
      <c r="P79"/>
      <c r="Q79"/>
      <c r="R79"/>
      <c r="S79"/>
      <c r="T79"/>
      <c r="U79"/>
      <c r="V79"/>
      <c r="W79"/>
      <c r="X79"/>
      <c r="Y79"/>
      <c r="Z79"/>
      <c r="AA79"/>
      <c r="AB79"/>
      <c r="AC79"/>
      <c r="AD79"/>
      <c r="AE79"/>
      <c r="AF79"/>
      <c r="AG79"/>
      <c r="AH79"/>
      <c r="AI79"/>
      <c r="AJ79"/>
      <c r="AK79"/>
      <c r="AL79"/>
    </row>
    <row r="80" spans="1:38" s="81" customFormat="1" ht="26.4" x14ac:dyDescent="0.25">
      <c r="A80" s="102"/>
      <c r="B80" s="103"/>
      <c r="C80" s="180" t="s">
        <v>216</v>
      </c>
      <c r="D80" s="181">
        <v>175.5</v>
      </c>
      <c r="E80" s="165" t="s">
        <v>288</v>
      </c>
      <c r="F80" s="166" t="s">
        <v>295</v>
      </c>
      <c r="G80" s="167"/>
      <c r="H80" s="21">
        <f>+D80*5%</f>
        <v>8.7750000000000004</v>
      </c>
      <c r="I80" s="21">
        <f>+D80*10%</f>
        <v>17.55</v>
      </c>
      <c r="J80" s="140"/>
      <c r="K80"/>
      <c r="L80"/>
      <c r="M80"/>
      <c r="N80"/>
      <c r="O80"/>
      <c r="P80"/>
      <c r="Q80"/>
      <c r="R80"/>
      <c r="S80"/>
      <c r="T80"/>
      <c r="U80"/>
      <c r="V80"/>
      <c r="W80"/>
      <c r="X80"/>
      <c r="Y80"/>
      <c r="Z80"/>
      <c r="AA80"/>
      <c r="AB80"/>
      <c r="AC80"/>
      <c r="AD80"/>
      <c r="AE80"/>
      <c r="AF80"/>
      <c r="AG80"/>
      <c r="AH80"/>
      <c r="AI80"/>
      <c r="AJ80"/>
      <c r="AK80"/>
      <c r="AL80"/>
    </row>
    <row r="81" spans="1:38" s="81" customFormat="1" ht="12" customHeight="1" x14ac:dyDescent="0.25">
      <c r="A81" s="102">
        <v>2.5</v>
      </c>
      <c r="B81" s="103" t="s">
        <v>75</v>
      </c>
      <c r="C81" s="180" t="s">
        <v>232</v>
      </c>
      <c r="D81" s="181">
        <v>493511.7</v>
      </c>
      <c r="E81" s="165" t="s">
        <v>288</v>
      </c>
      <c r="F81" s="428" t="s">
        <v>289</v>
      </c>
      <c r="G81" s="429"/>
      <c r="H81" s="21"/>
      <c r="I81" s="21">
        <f>+D81*90%</f>
        <v>444160.53</v>
      </c>
      <c r="J81" s="140"/>
      <c r="K81"/>
      <c r="L81"/>
      <c r="M81"/>
      <c r="N81"/>
      <c r="O81"/>
      <c r="P81"/>
      <c r="Q81"/>
      <c r="R81"/>
      <c r="S81"/>
      <c r="T81"/>
      <c r="U81"/>
      <c r="V81"/>
      <c r="W81"/>
      <c r="X81"/>
      <c r="Y81"/>
      <c r="Z81"/>
      <c r="AA81"/>
      <c r="AB81"/>
      <c r="AC81"/>
      <c r="AD81"/>
      <c r="AE81"/>
      <c r="AF81"/>
      <c r="AG81"/>
      <c r="AH81"/>
      <c r="AI81"/>
      <c r="AJ81"/>
      <c r="AK81"/>
      <c r="AL81"/>
    </row>
    <row r="82" spans="1:38" s="81" customFormat="1" ht="12" customHeight="1" x14ac:dyDescent="0.25">
      <c r="A82" s="102"/>
      <c r="B82" s="103"/>
      <c r="C82" s="180" t="s">
        <v>226</v>
      </c>
      <c r="D82" s="181">
        <v>21400</v>
      </c>
      <c r="E82" s="165" t="s">
        <v>300</v>
      </c>
      <c r="F82" s="166" t="s">
        <v>303</v>
      </c>
      <c r="G82" s="167"/>
      <c r="H82" s="21">
        <f>+D82*70%</f>
        <v>14979.999999999998</v>
      </c>
      <c r="I82" s="21"/>
      <c r="J82" s="140"/>
      <c r="K82"/>
      <c r="L82"/>
      <c r="M82"/>
      <c r="N82"/>
      <c r="O82"/>
      <c r="P82"/>
      <c r="Q82"/>
      <c r="R82"/>
      <c r="S82"/>
      <c r="T82"/>
      <c r="U82"/>
      <c r="V82"/>
      <c r="W82"/>
      <c r="X82"/>
      <c r="Y82"/>
      <c r="Z82"/>
      <c r="AA82"/>
      <c r="AB82"/>
      <c r="AC82"/>
      <c r="AD82"/>
      <c r="AE82"/>
      <c r="AF82"/>
      <c r="AG82"/>
      <c r="AH82"/>
      <c r="AI82"/>
      <c r="AJ82"/>
      <c r="AK82"/>
      <c r="AL82"/>
    </row>
    <row r="83" spans="1:38" s="81" customFormat="1" ht="12" customHeight="1" x14ac:dyDescent="0.25">
      <c r="A83" s="102"/>
      <c r="B83" s="103"/>
      <c r="C83" s="180" t="s">
        <v>227</v>
      </c>
      <c r="D83" s="181">
        <v>13.375</v>
      </c>
      <c r="E83" s="165" t="s">
        <v>300</v>
      </c>
      <c r="F83" s="166" t="s">
        <v>304</v>
      </c>
      <c r="G83" s="167"/>
      <c r="H83" s="21">
        <f>+D83*20%</f>
        <v>2.6750000000000003</v>
      </c>
      <c r="I83" s="21">
        <f>+D83*60%</f>
        <v>8.0250000000000004</v>
      </c>
      <c r="J83" s="140"/>
      <c r="K83"/>
      <c r="L83"/>
      <c r="M83"/>
      <c r="N83"/>
      <c r="O83"/>
      <c r="P83"/>
      <c r="Q83"/>
      <c r="R83"/>
      <c r="S83"/>
      <c r="T83"/>
      <c r="U83"/>
      <c r="V83"/>
      <c r="W83"/>
      <c r="X83"/>
      <c r="Y83"/>
      <c r="Z83"/>
      <c r="AA83"/>
      <c r="AB83"/>
      <c r="AC83"/>
      <c r="AD83"/>
      <c r="AE83"/>
      <c r="AF83"/>
      <c r="AG83"/>
      <c r="AH83"/>
      <c r="AI83"/>
      <c r="AJ83"/>
      <c r="AK83"/>
      <c r="AL83"/>
    </row>
    <row r="84" spans="1:38" s="81" customFormat="1" ht="12" customHeight="1" x14ac:dyDescent="0.25">
      <c r="A84" s="102"/>
      <c r="B84" s="103"/>
      <c r="C84" s="180" t="s">
        <v>219</v>
      </c>
      <c r="D84" s="181">
        <v>102925.46</v>
      </c>
      <c r="E84" s="165" t="s">
        <v>288</v>
      </c>
      <c r="F84" s="166" t="s">
        <v>289</v>
      </c>
      <c r="G84" s="167"/>
      <c r="H84" s="21"/>
      <c r="I84" s="21">
        <f>+D84*90%</f>
        <v>92632.914000000004</v>
      </c>
      <c r="J84" s="140"/>
      <c r="K84"/>
      <c r="L84"/>
      <c r="M84"/>
      <c r="N84"/>
      <c r="O84"/>
      <c r="P84"/>
      <c r="Q84"/>
      <c r="R84"/>
      <c r="S84"/>
      <c r="T84"/>
      <c r="U84"/>
      <c r="V84"/>
      <c r="W84"/>
      <c r="X84"/>
      <c r="Y84"/>
      <c r="Z84"/>
      <c r="AA84"/>
      <c r="AB84"/>
      <c r="AC84"/>
      <c r="AD84"/>
      <c r="AE84"/>
      <c r="AF84"/>
      <c r="AG84"/>
      <c r="AH84"/>
      <c r="AI84"/>
      <c r="AJ84"/>
      <c r="AK84"/>
      <c r="AL84"/>
    </row>
    <row r="85" spans="1:38" s="81" customFormat="1" ht="12" customHeight="1" x14ac:dyDescent="0.25">
      <c r="A85" s="102"/>
      <c r="B85" s="103"/>
      <c r="C85" s="180" t="s">
        <v>233</v>
      </c>
      <c r="D85" s="181">
        <v>217054.4</v>
      </c>
      <c r="E85" s="165" t="s">
        <v>288</v>
      </c>
      <c r="F85" s="166" t="s">
        <v>289</v>
      </c>
      <c r="G85" s="167"/>
      <c r="H85" s="21"/>
      <c r="I85" s="21">
        <f>+D85*90%</f>
        <v>195348.96</v>
      </c>
      <c r="J85" s="140"/>
      <c r="K85"/>
      <c r="L85"/>
      <c r="M85"/>
      <c r="N85"/>
      <c r="O85"/>
      <c r="P85"/>
      <c r="Q85"/>
      <c r="R85"/>
      <c r="S85"/>
      <c r="T85"/>
      <c r="U85"/>
      <c r="V85"/>
      <c r="W85"/>
      <c r="X85"/>
      <c r="Y85"/>
      <c r="Z85"/>
      <c r="AA85"/>
      <c r="AB85"/>
      <c r="AC85"/>
      <c r="AD85"/>
      <c r="AE85"/>
      <c r="AF85"/>
      <c r="AG85"/>
      <c r="AH85"/>
      <c r="AI85"/>
      <c r="AJ85"/>
      <c r="AK85"/>
      <c r="AL85"/>
    </row>
    <row r="86" spans="1:38" s="81" customFormat="1" ht="12" customHeight="1" x14ac:dyDescent="0.25">
      <c r="A86" s="102"/>
      <c r="B86" s="103"/>
      <c r="C86" s="180" t="s">
        <v>234</v>
      </c>
      <c r="D86" s="181">
        <v>14137.47</v>
      </c>
      <c r="E86" s="165" t="s">
        <v>308</v>
      </c>
      <c r="F86" s="166" t="s">
        <v>309</v>
      </c>
      <c r="G86" s="167"/>
      <c r="H86" s="21">
        <f>+D86*7%</f>
        <v>989.62290000000007</v>
      </c>
      <c r="I86" s="21">
        <f>+D86*92%</f>
        <v>13006.472400000001</v>
      </c>
      <c r="J86" s="140"/>
      <c r="K86"/>
      <c r="L86"/>
      <c r="M86"/>
      <c r="N86"/>
      <c r="O86"/>
      <c r="P86"/>
      <c r="Q86"/>
      <c r="R86"/>
      <c r="S86"/>
      <c r="T86"/>
      <c r="U86"/>
      <c r="V86"/>
      <c r="W86"/>
      <c r="X86"/>
      <c r="Y86"/>
      <c r="Z86"/>
      <c r="AA86"/>
      <c r="AB86"/>
      <c r="AC86"/>
      <c r="AD86"/>
      <c r="AE86"/>
      <c r="AF86"/>
      <c r="AG86"/>
      <c r="AH86"/>
      <c r="AI86"/>
      <c r="AJ86"/>
      <c r="AK86"/>
      <c r="AL86"/>
    </row>
    <row r="87" spans="1:38" s="81" customFormat="1" ht="12" customHeight="1" x14ac:dyDescent="0.25">
      <c r="A87" s="102"/>
      <c r="B87" s="103"/>
      <c r="C87" s="180" t="s">
        <v>222</v>
      </c>
      <c r="D87" s="181">
        <v>18191.54</v>
      </c>
      <c r="E87" s="165" t="s">
        <v>288</v>
      </c>
      <c r="F87" s="166" t="s">
        <v>296</v>
      </c>
      <c r="G87" s="167"/>
      <c r="H87" s="21">
        <f>+D87*15%</f>
        <v>2728.7310000000002</v>
      </c>
      <c r="I87" s="21">
        <f>+D87*84%</f>
        <v>15280.893599999999</v>
      </c>
      <c r="J87" s="140"/>
      <c r="K87"/>
      <c r="L87"/>
      <c r="M87"/>
      <c r="N87"/>
      <c r="O87"/>
      <c r="P87"/>
      <c r="Q87"/>
      <c r="R87"/>
      <c r="S87"/>
      <c r="T87"/>
      <c r="U87"/>
      <c r="V87"/>
      <c r="W87"/>
      <c r="X87"/>
      <c r="Y87"/>
      <c r="Z87"/>
      <c r="AA87"/>
      <c r="AB87"/>
      <c r="AC87"/>
      <c r="AD87"/>
      <c r="AE87"/>
      <c r="AF87"/>
      <c r="AG87"/>
      <c r="AH87"/>
      <c r="AI87"/>
      <c r="AJ87"/>
      <c r="AK87"/>
      <c r="AL87"/>
    </row>
    <row r="88" spans="1:38" s="81" customFormat="1" ht="12" customHeight="1" x14ac:dyDescent="0.25">
      <c r="A88" s="102"/>
      <c r="B88" s="103"/>
      <c r="C88" s="180" t="s">
        <v>235</v>
      </c>
      <c r="D88" s="181">
        <v>152</v>
      </c>
      <c r="E88" s="165"/>
      <c r="F88" s="166"/>
      <c r="G88" s="167"/>
      <c r="H88" s="21"/>
      <c r="I88" s="21"/>
      <c r="J88" s="140"/>
      <c r="K88"/>
      <c r="L88"/>
      <c r="M88"/>
      <c r="N88"/>
      <c r="O88"/>
      <c r="P88"/>
      <c r="Q88"/>
      <c r="R88"/>
      <c r="S88"/>
      <c r="T88"/>
      <c r="U88"/>
      <c r="V88"/>
      <c r="W88"/>
      <c r="X88"/>
      <c r="Y88"/>
      <c r="Z88"/>
      <c r="AA88"/>
      <c r="AB88"/>
      <c r="AC88"/>
      <c r="AD88"/>
      <c r="AE88"/>
      <c r="AF88"/>
      <c r="AG88"/>
      <c r="AH88"/>
      <c r="AI88"/>
      <c r="AJ88"/>
      <c r="AK88"/>
      <c r="AL88"/>
    </row>
    <row r="89" spans="1:38" s="81" customFormat="1" ht="12" customHeight="1" x14ac:dyDescent="0.25">
      <c r="A89" s="102"/>
      <c r="B89" s="103"/>
      <c r="C89" s="180" t="s">
        <v>236</v>
      </c>
      <c r="D89" s="181">
        <v>4978.3999999999996</v>
      </c>
      <c r="E89" s="165"/>
      <c r="F89" s="166"/>
      <c r="G89" s="167"/>
      <c r="H89" s="21"/>
      <c r="I89" s="21"/>
      <c r="J89" s="140"/>
      <c r="K89"/>
      <c r="L89"/>
      <c r="M89"/>
      <c r="N89"/>
      <c r="O89"/>
      <c r="P89"/>
      <c r="Q89"/>
      <c r="R89"/>
      <c r="S89"/>
      <c r="T89"/>
      <c r="U89"/>
      <c r="V89"/>
      <c r="W89"/>
      <c r="X89"/>
      <c r="Y89"/>
      <c r="Z89"/>
      <c r="AA89"/>
      <c r="AB89"/>
      <c r="AC89"/>
      <c r="AD89"/>
      <c r="AE89"/>
      <c r="AF89"/>
      <c r="AG89"/>
      <c r="AH89"/>
      <c r="AI89"/>
      <c r="AJ89"/>
      <c r="AK89"/>
      <c r="AL89"/>
    </row>
    <row r="90" spans="1:38" s="81" customFormat="1" ht="12" customHeight="1" x14ac:dyDescent="0.25">
      <c r="A90" s="102"/>
      <c r="B90" s="103"/>
      <c r="C90" s="180" t="s">
        <v>229</v>
      </c>
      <c r="D90" s="181">
        <v>-308.25864276499999</v>
      </c>
      <c r="E90" s="165" t="s">
        <v>297</v>
      </c>
      <c r="F90" s="166" t="s">
        <v>305</v>
      </c>
      <c r="G90" s="167"/>
      <c r="H90" s="21"/>
      <c r="I90" s="21"/>
      <c r="J90" s="140"/>
      <c r="K90"/>
      <c r="L90"/>
      <c r="M90"/>
      <c r="N90"/>
      <c r="O90"/>
      <c r="P90"/>
      <c r="Q90"/>
      <c r="R90"/>
      <c r="S90"/>
      <c r="T90"/>
      <c r="U90"/>
      <c r="V90"/>
      <c r="W90"/>
      <c r="X90"/>
      <c r="Y90"/>
      <c r="Z90"/>
      <c r="AA90"/>
      <c r="AB90"/>
      <c r="AC90"/>
      <c r="AD90"/>
      <c r="AE90"/>
      <c r="AF90"/>
      <c r="AG90"/>
      <c r="AH90"/>
      <c r="AI90"/>
      <c r="AJ90"/>
      <c r="AK90"/>
      <c r="AL90"/>
    </row>
    <row r="91" spans="1:38" s="81" customFormat="1" ht="12" customHeight="1" x14ac:dyDescent="0.25">
      <c r="A91" s="102"/>
      <c r="B91" s="103"/>
      <c r="C91" s="180" t="s">
        <v>237</v>
      </c>
      <c r="D91" s="181">
        <v>94644</v>
      </c>
      <c r="E91" s="165" t="s">
        <v>332</v>
      </c>
      <c r="F91" s="166" t="s">
        <v>333</v>
      </c>
      <c r="G91" s="167"/>
      <c r="H91" s="21">
        <f>+D91*30%</f>
        <v>28393.200000000001</v>
      </c>
      <c r="I91" s="21">
        <f>+D91*60%</f>
        <v>56786.400000000001</v>
      </c>
      <c r="J91" s="140"/>
      <c r="K91"/>
      <c r="L91"/>
      <c r="M91"/>
      <c r="N91"/>
      <c r="O91"/>
      <c r="P91"/>
      <c r="Q91"/>
      <c r="R91"/>
      <c r="S91"/>
      <c r="T91"/>
      <c r="U91"/>
      <c r="V91"/>
      <c r="W91"/>
      <c r="X91"/>
      <c r="Y91"/>
      <c r="Z91"/>
      <c r="AA91"/>
      <c r="AB91"/>
      <c r="AC91"/>
      <c r="AD91"/>
      <c r="AE91"/>
      <c r="AF91"/>
      <c r="AG91"/>
      <c r="AH91"/>
      <c r="AI91"/>
      <c r="AJ91"/>
      <c r="AK91"/>
      <c r="AL91"/>
    </row>
    <row r="92" spans="1:38" s="81" customFormat="1" ht="12" customHeight="1" x14ac:dyDescent="0.25">
      <c r="A92" s="102"/>
      <c r="B92" s="103"/>
      <c r="C92" s="180" t="s">
        <v>230</v>
      </c>
      <c r="D92" s="181">
        <v>3194.7</v>
      </c>
      <c r="E92" s="165" t="s">
        <v>310</v>
      </c>
      <c r="F92" s="166" t="s">
        <v>306</v>
      </c>
      <c r="G92" s="167"/>
      <c r="H92" s="21"/>
      <c r="I92" s="21"/>
      <c r="J92" s="140"/>
      <c r="K92"/>
      <c r="L92"/>
      <c r="M92"/>
      <c r="N92"/>
      <c r="O92"/>
      <c r="P92"/>
      <c r="Q92"/>
      <c r="R92"/>
      <c r="S92"/>
      <c r="T92"/>
      <c r="U92"/>
      <c r="V92"/>
      <c r="W92"/>
      <c r="X92"/>
      <c r="Y92"/>
      <c r="Z92"/>
      <c r="AA92"/>
      <c r="AB92"/>
      <c r="AC92"/>
      <c r="AD92"/>
      <c r="AE92"/>
      <c r="AF92"/>
      <c r="AG92"/>
      <c r="AH92"/>
      <c r="AI92"/>
      <c r="AJ92"/>
      <c r="AK92"/>
      <c r="AL92"/>
    </row>
    <row r="93" spans="1:38" s="81" customFormat="1" ht="12" customHeight="1" x14ac:dyDescent="0.25">
      <c r="A93" s="102"/>
      <c r="B93" s="103"/>
      <c r="C93" s="180" t="s">
        <v>238</v>
      </c>
      <c r="D93" s="181">
        <v>2129.4899999999998</v>
      </c>
      <c r="E93" s="165" t="s">
        <v>311</v>
      </c>
      <c r="F93" s="166" t="s">
        <v>301</v>
      </c>
      <c r="G93" s="167"/>
      <c r="H93" s="21">
        <f>+D93*10%</f>
        <v>212.94899999999998</v>
      </c>
      <c r="I93" s="21">
        <f>+D93*85%</f>
        <v>1810.0664999999997</v>
      </c>
      <c r="J93" s="140"/>
      <c r="K93"/>
      <c r="L93"/>
      <c r="M93"/>
      <c r="N93"/>
      <c r="O93"/>
      <c r="P93"/>
      <c r="Q93"/>
      <c r="R93"/>
      <c r="S93"/>
      <c r="T93"/>
      <c r="U93"/>
      <c r="V93"/>
      <c r="W93"/>
      <c r="X93"/>
      <c r="Y93"/>
      <c r="Z93"/>
      <c r="AA93"/>
      <c r="AB93"/>
      <c r="AC93"/>
      <c r="AD93"/>
      <c r="AE93"/>
      <c r="AF93"/>
      <c r="AG93"/>
      <c r="AH93"/>
      <c r="AI93"/>
      <c r="AJ93"/>
      <c r="AK93"/>
      <c r="AL93"/>
    </row>
    <row r="94" spans="1:38" s="81" customFormat="1" ht="12" customHeight="1" x14ac:dyDescent="0.25">
      <c r="A94" s="102"/>
      <c r="B94" s="103"/>
      <c r="C94" s="180" t="s">
        <v>224</v>
      </c>
      <c r="D94" s="181">
        <v>89832.320000000007</v>
      </c>
      <c r="E94" s="165" t="s">
        <v>288</v>
      </c>
      <c r="F94" s="166" t="s">
        <v>301</v>
      </c>
      <c r="G94" s="167"/>
      <c r="H94" s="21">
        <f>+D94*10%</f>
        <v>8983.2320000000018</v>
      </c>
      <c r="I94" s="21">
        <f>+D94*85%</f>
        <v>76357.472000000009</v>
      </c>
      <c r="J94" s="140"/>
      <c r="K94"/>
      <c r="L94"/>
      <c r="M94"/>
      <c r="N94"/>
      <c r="O94"/>
      <c r="P94"/>
      <c r="Q94"/>
      <c r="R94"/>
      <c r="S94"/>
      <c r="T94"/>
      <c r="U94"/>
      <c r="V94"/>
      <c r="W94"/>
      <c r="X94"/>
      <c r="Y94"/>
      <c r="Z94"/>
      <c r="AA94"/>
      <c r="AB94"/>
      <c r="AC94"/>
      <c r="AD94"/>
      <c r="AE94"/>
      <c r="AF94"/>
      <c r="AG94"/>
      <c r="AH94"/>
      <c r="AI94"/>
      <c r="AJ94"/>
      <c r="AK94"/>
      <c r="AL94"/>
    </row>
    <row r="95" spans="1:38" s="81" customFormat="1" ht="12" customHeight="1" x14ac:dyDescent="0.25">
      <c r="A95" s="102"/>
      <c r="B95" s="103"/>
      <c r="C95" s="180" t="s">
        <v>239</v>
      </c>
      <c r="D95" s="181">
        <v>100</v>
      </c>
      <c r="E95" s="165" t="s">
        <v>300</v>
      </c>
      <c r="F95" s="166" t="s">
        <v>296</v>
      </c>
      <c r="G95" s="167"/>
      <c r="H95" s="21">
        <f>+D95*15%</f>
        <v>15</v>
      </c>
      <c r="I95" s="21">
        <f>+D95*84%</f>
        <v>84</v>
      </c>
      <c r="J95" s="140"/>
      <c r="K95"/>
      <c r="L95"/>
      <c r="M95"/>
      <c r="N95"/>
      <c r="O95"/>
      <c r="P95"/>
      <c r="Q95"/>
      <c r="R95"/>
      <c r="S95"/>
      <c r="T95"/>
      <c r="U95"/>
      <c r="V95"/>
      <c r="W95"/>
      <c r="X95"/>
      <c r="Y95"/>
      <c r="Z95"/>
      <c r="AA95"/>
      <c r="AB95"/>
      <c r="AC95"/>
      <c r="AD95"/>
      <c r="AE95"/>
      <c r="AF95"/>
      <c r="AG95"/>
      <c r="AH95"/>
      <c r="AI95"/>
      <c r="AJ95"/>
      <c r="AK95"/>
      <c r="AL95"/>
    </row>
    <row r="96" spans="1:38" s="81" customFormat="1" ht="12" customHeight="1" x14ac:dyDescent="0.25">
      <c r="A96" s="102"/>
      <c r="B96" s="103"/>
      <c r="C96" s="180" t="s">
        <v>240</v>
      </c>
      <c r="D96" s="181">
        <v>2289.88</v>
      </c>
      <c r="E96" s="165" t="s">
        <v>312</v>
      </c>
      <c r="F96" s="166" t="s">
        <v>293</v>
      </c>
      <c r="G96" s="167"/>
      <c r="H96" s="21"/>
      <c r="I96" s="21">
        <f>+D96*30%</f>
        <v>686.96400000000006</v>
      </c>
      <c r="J96" s="140"/>
      <c r="K96"/>
      <c r="L96"/>
      <c r="M96"/>
      <c r="N96"/>
      <c r="O96"/>
      <c r="P96"/>
      <c r="Q96"/>
      <c r="R96"/>
      <c r="S96"/>
      <c r="T96"/>
      <c r="U96"/>
      <c r="V96"/>
      <c r="W96"/>
      <c r="X96"/>
      <c r="Y96"/>
      <c r="Z96"/>
      <c r="AA96"/>
      <c r="AB96"/>
      <c r="AC96"/>
      <c r="AD96"/>
      <c r="AE96"/>
      <c r="AF96"/>
      <c r="AG96"/>
      <c r="AH96"/>
      <c r="AI96"/>
      <c r="AJ96"/>
      <c r="AK96"/>
      <c r="AL96"/>
    </row>
    <row r="97" spans="1:38" s="81" customFormat="1" ht="12" customHeight="1" x14ac:dyDescent="0.25">
      <c r="A97" s="102"/>
      <c r="B97" s="103"/>
      <c r="C97" s="180" t="s">
        <v>213</v>
      </c>
      <c r="D97" s="181">
        <v>35856.11</v>
      </c>
      <c r="E97" s="165" t="s">
        <v>288</v>
      </c>
      <c r="F97" s="166" t="s">
        <v>291</v>
      </c>
      <c r="G97" s="167"/>
      <c r="H97" s="21"/>
      <c r="I97" s="21">
        <f>+D97*50%</f>
        <v>17928.055</v>
      </c>
      <c r="J97" s="140"/>
      <c r="K97"/>
      <c r="L97"/>
      <c r="M97"/>
      <c r="N97"/>
      <c r="O97"/>
      <c r="P97"/>
      <c r="Q97"/>
      <c r="R97"/>
      <c r="S97"/>
      <c r="T97"/>
      <c r="U97"/>
      <c r="V97"/>
      <c r="W97"/>
      <c r="X97"/>
      <c r="Y97"/>
      <c r="Z97"/>
      <c r="AA97"/>
      <c r="AB97"/>
      <c r="AC97"/>
      <c r="AD97"/>
      <c r="AE97"/>
      <c r="AF97"/>
      <c r="AG97"/>
      <c r="AH97"/>
      <c r="AI97"/>
      <c r="AJ97"/>
      <c r="AK97"/>
      <c r="AL97"/>
    </row>
    <row r="98" spans="1:38" s="81" customFormat="1" ht="12" customHeight="1" x14ac:dyDescent="0.25">
      <c r="A98" s="102"/>
      <c r="B98" s="103"/>
      <c r="C98" s="180" t="s">
        <v>231</v>
      </c>
      <c r="D98" s="181">
        <v>3.21</v>
      </c>
      <c r="E98" s="165" t="s">
        <v>300</v>
      </c>
      <c r="F98" s="166" t="s">
        <v>293</v>
      </c>
      <c r="G98" s="167"/>
      <c r="H98" s="21"/>
      <c r="I98" s="21">
        <f>+D98*30%</f>
        <v>0.96299999999999997</v>
      </c>
      <c r="J98" s="140"/>
      <c r="K98"/>
      <c r="L98"/>
      <c r="M98"/>
      <c r="N98"/>
      <c r="O98"/>
      <c r="P98"/>
      <c r="Q98"/>
      <c r="R98"/>
      <c r="S98"/>
      <c r="T98"/>
      <c r="U98"/>
      <c r="V98"/>
      <c r="W98"/>
      <c r="X98"/>
      <c r="Y98"/>
      <c r="Z98"/>
      <c r="AA98"/>
      <c r="AB98"/>
      <c r="AC98"/>
      <c r="AD98"/>
      <c r="AE98"/>
      <c r="AF98"/>
      <c r="AG98"/>
      <c r="AH98"/>
      <c r="AI98"/>
      <c r="AJ98"/>
      <c r="AK98"/>
      <c r="AL98"/>
    </row>
    <row r="99" spans="1:38" s="81" customFormat="1" ht="12" customHeight="1" x14ac:dyDescent="0.25">
      <c r="A99" s="102"/>
      <c r="B99" s="103"/>
      <c r="C99" s="180" t="s">
        <v>215</v>
      </c>
      <c r="D99" s="181">
        <v>577.79999999999995</v>
      </c>
      <c r="E99" s="165" t="s">
        <v>300</v>
      </c>
      <c r="F99" s="166" t="s">
        <v>294</v>
      </c>
      <c r="G99" s="167"/>
      <c r="H99" s="21"/>
      <c r="I99" s="21">
        <f>+D99*40%</f>
        <v>231.12</v>
      </c>
      <c r="J99" s="140"/>
      <c r="K99"/>
      <c r="L99"/>
      <c r="M99"/>
      <c r="N99"/>
      <c r="O99"/>
      <c r="P99"/>
      <c r="Q99"/>
      <c r="R99"/>
      <c r="S99"/>
      <c r="T99"/>
      <c r="U99"/>
      <c r="V99"/>
      <c r="W99"/>
      <c r="X99"/>
      <c r="Y99"/>
      <c r="Z99"/>
      <c r="AA99"/>
      <c r="AB99"/>
      <c r="AC99"/>
      <c r="AD99"/>
      <c r="AE99"/>
      <c r="AF99"/>
      <c r="AG99"/>
      <c r="AH99"/>
      <c r="AI99"/>
      <c r="AJ99"/>
      <c r="AK99"/>
      <c r="AL99"/>
    </row>
    <row r="100" spans="1:38" s="81" customFormat="1" ht="26.4" x14ac:dyDescent="0.25">
      <c r="A100" s="102">
        <v>2.6</v>
      </c>
      <c r="B100" s="103" t="s">
        <v>76</v>
      </c>
      <c r="C100" s="180" t="s">
        <v>241</v>
      </c>
      <c r="D100" s="181">
        <v>159.26</v>
      </c>
      <c r="E100" s="165" t="s">
        <v>313</v>
      </c>
      <c r="F100" s="428" t="s">
        <v>299</v>
      </c>
      <c r="G100" s="429"/>
      <c r="H100" s="21">
        <f>+D100*12%</f>
        <v>19.111199999999997</v>
      </c>
      <c r="I100" s="21">
        <f>+D100*95%</f>
        <v>151.297</v>
      </c>
      <c r="J100" s="140"/>
      <c r="K100"/>
      <c r="L100"/>
      <c r="M100"/>
      <c r="N100"/>
      <c r="O100"/>
      <c r="P100"/>
      <c r="Q100"/>
      <c r="R100"/>
      <c r="S100"/>
      <c r="T100"/>
      <c r="U100"/>
      <c r="V100"/>
      <c r="W100"/>
      <c r="X100"/>
      <c r="Y100"/>
      <c r="Z100"/>
      <c r="AA100"/>
      <c r="AB100"/>
      <c r="AC100"/>
      <c r="AD100"/>
      <c r="AE100"/>
      <c r="AF100"/>
      <c r="AG100"/>
      <c r="AH100"/>
      <c r="AI100"/>
      <c r="AJ100"/>
      <c r="AK100"/>
      <c r="AL100"/>
    </row>
    <row r="101" spans="1:38" s="81" customFormat="1" ht="26.4" x14ac:dyDescent="0.25">
      <c r="A101" s="102"/>
      <c r="B101" s="103"/>
      <c r="C101" s="180" t="s">
        <v>234</v>
      </c>
      <c r="D101" s="181">
        <v>5909.6</v>
      </c>
      <c r="E101" s="165" t="s">
        <v>314</v>
      </c>
      <c r="F101" s="166" t="s">
        <v>309</v>
      </c>
      <c r="G101" s="167"/>
      <c r="H101" s="21">
        <f>+D101*7%</f>
        <v>413.67200000000008</v>
      </c>
      <c r="I101" s="21">
        <f>+D101*92%</f>
        <v>5436.8320000000003</v>
      </c>
      <c r="J101" s="140"/>
      <c r="K101"/>
      <c r="L101"/>
      <c r="M101"/>
      <c r="N101"/>
      <c r="O101"/>
      <c r="P101"/>
      <c r="Q101"/>
      <c r="R101"/>
      <c r="S101"/>
      <c r="T101"/>
      <c r="U101"/>
      <c r="V101"/>
      <c r="W101"/>
      <c r="X101"/>
      <c r="Y101"/>
      <c r="Z101"/>
      <c r="AA101"/>
      <c r="AB101"/>
      <c r="AC101"/>
      <c r="AD101"/>
      <c r="AE101"/>
      <c r="AF101"/>
      <c r="AG101"/>
      <c r="AH101"/>
      <c r="AI101"/>
      <c r="AJ101"/>
      <c r="AK101"/>
      <c r="AL101"/>
    </row>
    <row r="102" spans="1:38" s="81" customFormat="1" ht="26.4" x14ac:dyDescent="0.25">
      <c r="A102" s="102"/>
      <c r="B102" s="103"/>
      <c r="C102" s="180" t="s">
        <v>222</v>
      </c>
      <c r="D102" s="181">
        <v>3877.3500000000004</v>
      </c>
      <c r="E102" s="165" t="s">
        <v>288</v>
      </c>
      <c r="F102" s="166" t="s">
        <v>296</v>
      </c>
      <c r="G102" s="167"/>
      <c r="H102" s="21">
        <f>+D102*15%</f>
        <v>581.60250000000008</v>
      </c>
      <c r="I102" s="21">
        <f>+D102*84%</f>
        <v>3256.9740000000002</v>
      </c>
      <c r="J102" s="140"/>
      <c r="K102"/>
      <c r="L102"/>
      <c r="M102"/>
      <c r="N102"/>
      <c r="O102"/>
      <c r="P102"/>
      <c r="Q102"/>
      <c r="R102"/>
      <c r="S102"/>
      <c r="T102"/>
      <c r="U102"/>
      <c r="V102"/>
      <c r="W102"/>
      <c r="X102"/>
      <c r="Y102"/>
      <c r="Z102"/>
      <c r="AA102"/>
      <c r="AB102"/>
      <c r="AC102"/>
      <c r="AD102"/>
      <c r="AE102"/>
      <c r="AF102"/>
      <c r="AG102"/>
      <c r="AH102"/>
      <c r="AI102"/>
      <c r="AJ102"/>
      <c r="AK102"/>
      <c r="AL102"/>
    </row>
    <row r="103" spans="1:38" s="81" customFormat="1" ht="39.6" x14ac:dyDescent="0.25">
      <c r="A103" s="102"/>
      <c r="B103" s="103"/>
      <c r="C103" s="180" t="s">
        <v>237</v>
      </c>
      <c r="D103" s="181">
        <v>8280</v>
      </c>
      <c r="E103" s="165" t="s">
        <v>332</v>
      </c>
      <c r="F103" s="166" t="s">
        <v>333</v>
      </c>
      <c r="G103" s="167"/>
      <c r="H103" s="21">
        <f>+D103*30%</f>
        <v>2484</v>
      </c>
      <c r="I103" s="21">
        <f>+D103*60%</f>
        <v>4968</v>
      </c>
      <c r="J103" s="140"/>
      <c r="K103"/>
      <c r="L103"/>
      <c r="M103"/>
      <c r="N103"/>
      <c r="O103"/>
      <c r="P103"/>
      <c r="Q103"/>
      <c r="R103"/>
      <c r="S103"/>
      <c r="T103"/>
      <c r="U103"/>
      <c r="V103"/>
      <c r="W103"/>
      <c r="X103"/>
      <c r="Y103"/>
      <c r="Z103"/>
      <c r="AA103"/>
      <c r="AB103"/>
      <c r="AC103"/>
      <c r="AD103"/>
      <c r="AE103"/>
      <c r="AF103"/>
      <c r="AG103"/>
      <c r="AH103"/>
      <c r="AI103"/>
      <c r="AJ103"/>
      <c r="AK103"/>
      <c r="AL103"/>
    </row>
    <row r="104" spans="1:38" s="81" customFormat="1" ht="26.4" x14ac:dyDescent="0.25">
      <c r="A104" s="102"/>
      <c r="B104" s="103"/>
      <c r="C104" s="180" t="s">
        <v>230</v>
      </c>
      <c r="D104" s="181">
        <v>8.6999999999999993</v>
      </c>
      <c r="E104" s="165" t="s">
        <v>288</v>
      </c>
      <c r="F104" s="166" t="s">
        <v>306</v>
      </c>
      <c r="G104" s="167"/>
      <c r="H104" s="21"/>
      <c r="I104" s="21"/>
      <c r="J104" s="140"/>
      <c r="K104"/>
      <c r="L104"/>
      <c r="M104"/>
      <c r="N104"/>
      <c r="O104"/>
      <c r="P104"/>
      <c r="Q104"/>
      <c r="R104"/>
      <c r="S104"/>
      <c r="T104"/>
      <c r="U104"/>
      <c r="V104"/>
      <c r="W104"/>
      <c r="X104"/>
      <c r="Y104"/>
      <c r="Z104"/>
      <c r="AA104"/>
      <c r="AB104"/>
      <c r="AC104"/>
      <c r="AD104"/>
      <c r="AE104"/>
      <c r="AF104"/>
      <c r="AG104"/>
      <c r="AH104"/>
      <c r="AI104"/>
      <c r="AJ104"/>
      <c r="AK104"/>
      <c r="AL104"/>
    </row>
    <row r="105" spans="1:38" s="81" customFormat="1" ht="26.4" x14ac:dyDescent="0.25">
      <c r="A105" s="102"/>
      <c r="B105" s="103"/>
      <c r="C105" s="180" t="s">
        <v>242</v>
      </c>
      <c r="D105" s="181">
        <v>1.03</v>
      </c>
      <c r="E105" s="165" t="s">
        <v>292</v>
      </c>
      <c r="F105" s="166" t="s">
        <v>315</v>
      </c>
      <c r="G105" s="167"/>
      <c r="H105" s="21"/>
      <c r="I105" s="21">
        <f>+D105*90%</f>
        <v>0.92700000000000005</v>
      </c>
      <c r="J105" s="140"/>
      <c r="K105"/>
      <c r="L105"/>
      <c r="M105"/>
      <c r="N105"/>
      <c r="O105"/>
      <c r="P105"/>
      <c r="Q105"/>
      <c r="R105"/>
      <c r="S105"/>
      <c r="T105"/>
      <c r="U105"/>
      <c r="V105"/>
      <c r="W105"/>
      <c r="X105"/>
      <c r="Y105"/>
      <c r="Z105"/>
      <c r="AA105"/>
      <c r="AB105"/>
      <c r="AC105"/>
      <c r="AD105"/>
      <c r="AE105"/>
      <c r="AF105"/>
      <c r="AG105"/>
      <c r="AH105"/>
      <c r="AI105"/>
      <c r="AJ105"/>
      <c r="AK105"/>
      <c r="AL105"/>
    </row>
    <row r="106" spans="1:38" s="81" customFormat="1" ht="26.4" x14ac:dyDescent="0.25">
      <c r="A106" s="102"/>
      <c r="B106" s="103"/>
      <c r="C106" s="180" t="s">
        <v>243</v>
      </c>
      <c r="D106" s="181">
        <v>819.04</v>
      </c>
      <c r="E106" s="165" t="s">
        <v>288</v>
      </c>
      <c r="F106" s="166" t="s">
        <v>316</v>
      </c>
      <c r="G106" s="167"/>
      <c r="H106" s="21">
        <f>+D106*10%</f>
        <v>81.903999999999996</v>
      </c>
      <c r="I106" s="21">
        <f>+D106*40%</f>
        <v>327.61599999999999</v>
      </c>
      <c r="J106" s="140"/>
      <c r="K106"/>
      <c r="L106"/>
      <c r="M106"/>
      <c r="N106"/>
      <c r="O106"/>
      <c r="P106"/>
      <c r="Q106"/>
      <c r="R106"/>
      <c r="S106"/>
      <c r="T106"/>
      <c r="U106"/>
      <c r="V106"/>
      <c r="W106"/>
      <c r="X106"/>
      <c r="Y106"/>
      <c r="Z106"/>
      <c r="AA106"/>
      <c r="AB106"/>
      <c r="AC106"/>
      <c r="AD106"/>
      <c r="AE106"/>
      <c r="AF106"/>
      <c r="AG106"/>
      <c r="AH106"/>
      <c r="AI106"/>
      <c r="AJ106"/>
      <c r="AK106"/>
      <c r="AL106"/>
    </row>
    <row r="107" spans="1:38" s="81" customFormat="1" ht="26.4" x14ac:dyDescent="0.25">
      <c r="A107" s="102">
        <v>2.7</v>
      </c>
      <c r="B107" s="103" t="s">
        <v>77</v>
      </c>
      <c r="C107" s="180" t="s">
        <v>244</v>
      </c>
      <c r="D107" s="181">
        <v>13436.28</v>
      </c>
      <c r="E107" s="165" t="s">
        <v>311</v>
      </c>
      <c r="F107" s="428" t="s">
        <v>296</v>
      </c>
      <c r="G107" s="429"/>
      <c r="H107" s="21">
        <f>+D107*15%</f>
        <v>2015.442</v>
      </c>
      <c r="I107" s="21">
        <f>+D107*84%</f>
        <v>11286.475200000001</v>
      </c>
      <c r="J107" s="140"/>
      <c r="K107"/>
      <c r="L107"/>
      <c r="M107"/>
      <c r="N107"/>
      <c r="O107"/>
      <c r="P107"/>
      <c r="Q107"/>
      <c r="R107"/>
      <c r="S107"/>
      <c r="T107"/>
      <c r="U107"/>
      <c r="V107"/>
      <c r="W107"/>
      <c r="X107"/>
      <c r="Y107"/>
      <c r="Z107"/>
      <c r="AA107"/>
      <c r="AB107"/>
      <c r="AC107"/>
      <c r="AD107"/>
      <c r="AE107"/>
      <c r="AF107"/>
      <c r="AG107"/>
      <c r="AH107"/>
      <c r="AI107"/>
      <c r="AJ107"/>
      <c r="AK107"/>
      <c r="AL107"/>
    </row>
    <row r="108" spans="1:38" s="81" customFormat="1" ht="26.4" x14ac:dyDescent="0.25">
      <c r="A108" s="102"/>
      <c r="B108" s="103"/>
      <c r="C108" s="180" t="s">
        <v>217</v>
      </c>
      <c r="D108" s="181">
        <v>63781.21</v>
      </c>
      <c r="E108" s="165" t="s">
        <v>288</v>
      </c>
      <c r="F108" s="166" t="s">
        <v>296</v>
      </c>
      <c r="G108" s="167"/>
      <c r="H108" s="21">
        <f>+D108*15%</f>
        <v>9567.1814999999988</v>
      </c>
      <c r="I108" s="21">
        <f>+D108*84%</f>
        <v>53576.216399999998</v>
      </c>
      <c r="J108" s="140"/>
      <c r="K108"/>
      <c r="L108"/>
      <c r="M108"/>
      <c r="N108"/>
      <c r="O108"/>
      <c r="P108"/>
      <c r="Q108"/>
      <c r="R108"/>
      <c r="S108"/>
      <c r="T108"/>
      <c r="U108"/>
      <c r="V108"/>
      <c r="W108"/>
      <c r="X108"/>
      <c r="Y108"/>
      <c r="Z108"/>
      <c r="AA108"/>
      <c r="AB108"/>
      <c r="AC108"/>
      <c r="AD108"/>
      <c r="AE108"/>
      <c r="AF108"/>
      <c r="AG108"/>
      <c r="AH108"/>
      <c r="AI108"/>
      <c r="AJ108"/>
      <c r="AK108"/>
      <c r="AL108"/>
    </row>
    <row r="109" spans="1:38" s="81" customFormat="1" ht="26.4" x14ac:dyDescent="0.25">
      <c r="A109" s="102"/>
      <c r="B109" s="103"/>
      <c r="C109" s="180" t="s">
        <v>234</v>
      </c>
      <c r="D109" s="181">
        <v>7136.67</v>
      </c>
      <c r="E109" s="165" t="s">
        <v>317</v>
      </c>
      <c r="F109" s="166" t="s">
        <v>309</v>
      </c>
      <c r="G109" s="167"/>
      <c r="H109" s="21">
        <f>+D109*7%</f>
        <v>499.56690000000003</v>
      </c>
      <c r="I109" s="21">
        <f>+D109*92%</f>
        <v>6565.7364000000007</v>
      </c>
      <c r="J109" s="140"/>
      <c r="K109"/>
      <c r="L109"/>
      <c r="M109"/>
      <c r="N109"/>
      <c r="O109"/>
      <c r="P109"/>
      <c r="Q109"/>
      <c r="R109"/>
      <c r="S109"/>
      <c r="T109"/>
      <c r="U109"/>
      <c r="V109"/>
      <c r="W109"/>
      <c r="X109"/>
      <c r="Y109"/>
      <c r="Z109"/>
      <c r="AA109"/>
      <c r="AB109"/>
      <c r="AC109"/>
      <c r="AD109"/>
      <c r="AE109"/>
      <c r="AF109"/>
      <c r="AG109"/>
      <c r="AH109"/>
      <c r="AI109"/>
      <c r="AJ109"/>
      <c r="AK109"/>
      <c r="AL109"/>
    </row>
    <row r="110" spans="1:38" s="81" customFormat="1" ht="26.4" x14ac:dyDescent="0.25">
      <c r="A110" s="102"/>
      <c r="B110" s="103"/>
      <c r="C110" s="180" t="s">
        <v>245</v>
      </c>
      <c r="D110" s="181">
        <v>500</v>
      </c>
      <c r="E110" s="165" t="s">
        <v>300</v>
      </c>
      <c r="F110" s="166" t="s">
        <v>318</v>
      </c>
      <c r="G110" s="167"/>
      <c r="H110" s="21"/>
      <c r="I110" s="21">
        <f>+D110*20%</f>
        <v>100</v>
      </c>
      <c r="J110" s="140"/>
      <c r="K110"/>
      <c r="L110"/>
      <c r="M110"/>
      <c r="N110"/>
      <c r="O110"/>
      <c r="P110"/>
      <c r="Q110"/>
      <c r="R110"/>
      <c r="S110"/>
      <c r="T110"/>
      <c r="U110"/>
      <c r="V110"/>
      <c r="W110"/>
      <c r="X110"/>
      <c r="Y110"/>
      <c r="Z110"/>
      <c r="AA110"/>
      <c r="AB110"/>
      <c r="AC110"/>
      <c r="AD110"/>
      <c r="AE110"/>
      <c r="AF110"/>
      <c r="AG110"/>
      <c r="AH110"/>
      <c r="AI110"/>
      <c r="AJ110"/>
      <c r="AK110"/>
      <c r="AL110"/>
    </row>
    <row r="111" spans="1:38" s="81" customFormat="1" ht="26.4" x14ac:dyDescent="0.25">
      <c r="A111" s="102"/>
      <c r="B111" s="103"/>
      <c r="C111" s="180" t="s">
        <v>246</v>
      </c>
      <c r="D111" s="181">
        <v>20562.3</v>
      </c>
      <c r="E111" s="165" t="s">
        <v>300</v>
      </c>
      <c r="F111" s="166" t="s">
        <v>318</v>
      </c>
      <c r="G111" s="167"/>
      <c r="H111" s="21"/>
      <c r="I111" s="21">
        <f>+D111*20%</f>
        <v>4112.46</v>
      </c>
      <c r="J111" s="140"/>
      <c r="K111"/>
      <c r="L111"/>
      <c r="M111"/>
      <c r="N111"/>
      <c r="O111"/>
      <c r="P111"/>
      <c r="Q111"/>
      <c r="R111"/>
      <c r="S111"/>
      <c r="T111"/>
      <c r="U111"/>
      <c r="V111"/>
      <c r="W111"/>
      <c r="X111"/>
      <c r="Y111"/>
      <c r="Z111"/>
      <c r="AA111"/>
      <c r="AB111"/>
      <c r="AC111"/>
      <c r="AD111"/>
      <c r="AE111"/>
      <c r="AF111"/>
      <c r="AG111"/>
      <c r="AH111"/>
      <c r="AI111"/>
      <c r="AJ111"/>
      <c r="AK111"/>
      <c r="AL111"/>
    </row>
    <row r="112" spans="1:38" s="81" customFormat="1" ht="26.4" x14ac:dyDescent="0.25">
      <c r="A112" s="102"/>
      <c r="B112" s="103"/>
      <c r="C112" s="180" t="s">
        <v>242</v>
      </c>
      <c r="D112" s="181">
        <v>6854.1</v>
      </c>
      <c r="E112" s="165" t="s">
        <v>292</v>
      </c>
      <c r="F112" s="166" t="s">
        <v>315</v>
      </c>
      <c r="G112" s="167"/>
      <c r="H112" s="21"/>
      <c r="I112" s="21">
        <f>+D112*90%</f>
        <v>6168.6900000000005</v>
      </c>
      <c r="J112" s="140"/>
      <c r="K112"/>
      <c r="L112"/>
      <c r="M112"/>
      <c r="N112"/>
      <c r="O112"/>
      <c r="P112"/>
      <c r="Q112"/>
      <c r="R112"/>
      <c r="S112"/>
      <c r="T112"/>
      <c r="U112"/>
      <c r="V112"/>
      <c r="W112"/>
      <c r="X112"/>
      <c r="Y112"/>
      <c r="Z112"/>
      <c r="AA112"/>
      <c r="AB112"/>
      <c r="AC112"/>
      <c r="AD112"/>
      <c r="AE112"/>
      <c r="AF112"/>
      <c r="AG112"/>
      <c r="AH112"/>
      <c r="AI112"/>
      <c r="AJ112"/>
      <c r="AK112"/>
      <c r="AL112"/>
    </row>
    <row r="113" spans="1:38" s="81" customFormat="1" ht="39.6" x14ac:dyDescent="0.25">
      <c r="A113" s="102"/>
      <c r="B113" s="103"/>
      <c r="C113" s="180" t="s">
        <v>247</v>
      </c>
      <c r="D113" s="181">
        <v>1085964</v>
      </c>
      <c r="E113" s="165" t="s">
        <v>319</v>
      </c>
      <c r="F113" s="166" t="s">
        <v>320</v>
      </c>
      <c r="G113" s="167"/>
      <c r="H113" s="21"/>
      <c r="I113" s="21">
        <f>+D113*70%</f>
        <v>760174.79999999993</v>
      </c>
      <c r="J113" s="140"/>
      <c r="K113"/>
      <c r="L113"/>
      <c r="M113"/>
      <c r="N113"/>
      <c r="O113"/>
      <c r="P113"/>
      <c r="Q113"/>
      <c r="R113"/>
      <c r="S113"/>
      <c r="T113"/>
      <c r="U113"/>
      <c r="V113"/>
      <c r="W113"/>
      <c r="X113"/>
      <c r="Y113"/>
      <c r="Z113"/>
      <c r="AA113"/>
      <c r="AB113"/>
      <c r="AC113"/>
      <c r="AD113"/>
      <c r="AE113"/>
      <c r="AF113"/>
      <c r="AG113"/>
      <c r="AH113"/>
      <c r="AI113"/>
      <c r="AJ113"/>
      <c r="AK113"/>
      <c r="AL113"/>
    </row>
    <row r="114" spans="1:38" s="81" customFormat="1" x14ac:dyDescent="0.25">
      <c r="A114" s="102"/>
      <c r="B114" s="103"/>
      <c r="C114" s="180" t="s">
        <v>218</v>
      </c>
      <c r="D114" s="181">
        <v>3855.96</v>
      </c>
      <c r="E114" s="165" t="s">
        <v>297</v>
      </c>
      <c r="F114" s="166" t="s">
        <v>298</v>
      </c>
      <c r="G114" s="167"/>
      <c r="H114" s="21"/>
      <c r="I114" s="21"/>
      <c r="J114" s="140"/>
      <c r="K114"/>
      <c r="L114"/>
      <c r="M114"/>
      <c r="N114"/>
      <c r="O114"/>
      <c r="P114"/>
      <c r="Q114"/>
      <c r="R114"/>
      <c r="S114"/>
      <c r="T114"/>
      <c r="U114"/>
      <c r="V114"/>
      <c r="W114"/>
      <c r="X114"/>
      <c r="Y114"/>
      <c r="Z114"/>
      <c r="AA114"/>
      <c r="AB114"/>
      <c r="AC114"/>
      <c r="AD114"/>
      <c r="AE114"/>
      <c r="AF114"/>
      <c r="AG114"/>
      <c r="AH114"/>
      <c r="AI114"/>
      <c r="AJ114"/>
      <c r="AK114"/>
      <c r="AL114"/>
    </row>
    <row r="115" spans="1:38" s="81" customFormat="1" ht="26.4" x14ac:dyDescent="0.25">
      <c r="A115" s="102"/>
      <c r="B115" s="103"/>
      <c r="C115" s="180" t="s">
        <v>248</v>
      </c>
      <c r="D115" s="181">
        <v>76848.75</v>
      </c>
      <c r="E115" s="165" t="s">
        <v>312</v>
      </c>
      <c r="F115" s="166" t="s">
        <v>321</v>
      </c>
      <c r="G115" s="167"/>
      <c r="H115" s="21">
        <f>+D115*10%</f>
        <v>7684.875</v>
      </c>
      <c r="I115" s="21">
        <f>+D115*5%</f>
        <v>3842.4375</v>
      </c>
      <c r="J115" s="140"/>
      <c r="K115"/>
      <c r="L115"/>
      <c r="M115"/>
      <c r="N115"/>
      <c r="O115"/>
      <c r="P115"/>
      <c r="Q115"/>
      <c r="R115"/>
      <c r="S115"/>
      <c r="T115"/>
      <c r="U115"/>
      <c r="V115"/>
      <c r="W115"/>
      <c r="X115"/>
      <c r="Y115"/>
      <c r="Z115"/>
      <c r="AA115"/>
      <c r="AB115"/>
      <c r="AC115"/>
      <c r="AD115"/>
      <c r="AE115"/>
      <c r="AF115"/>
      <c r="AG115"/>
      <c r="AH115"/>
      <c r="AI115"/>
      <c r="AJ115"/>
      <c r="AK115"/>
      <c r="AL115"/>
    </row>
    <row r="116" spans="1:38" s="81" customFormat="1" ht="26.4" x14ac:dyDescent="0.25">
      <c r="A116" s="102">
        <v>2.8</v>
      </c>
      <c r="B116" s="103" t="s">
        <v>78</v>
      </c>
      <c r="C116" s="180" t="s">
        <v>234</v>
      </c>
      <c r="D116" s="181">
        <v>10.72</v>
      </c>
      <c r="E116" s="165" t="s">
        <v>323</v>
      </c>
      <c r="F116" s="428" t="s">
        <v>309</v>
      </c>
      <c r="G116" s="429"/>
      <c r="H116" s="21">
        <f>+D116*7%</f>
        <v>0.75040000000000007</v>
      </c>
      <c r="I116" s="21">
        <f>+D116*92%</f>
        <v>9.8624000000000009</v>
      </c>
      <c r="J116" s="140"/>
      <c r="K116"/>
      <c r="L116"/>
      <c r="M116"/>
      <c r="N116"/>
      <c r="O116"/>
      <c r="P116"/>
      <c r="Q116"/>
      <c r="R116"/>
      <c r="S116"/>
      <c r="T116"/>
      <c r="U116"/>
      <c r="V116"/>
      <c r="W116"/>
      <c r="X116"/>
      <c r="Y116"/>
      <c r="Z116"/>
      <c r="AA116"/>
      <c r="AB116"/>
      <c r="AC116"/>
      <c r="AD116"/>
      <c r="AE116"/>
      <c r="AF116"/>
      <c r="AG116"/>
      <c r="AH116"/>
      <c r="AI116"/>
      <c r="AJ116"/>
      <c r="AK116"/>
      <c r="AL116"/>
    </row>
    <row r="117" spans="1:38" s="81" customFormat="1" ht="26.4" x14ac:dyDescent="0.25">
      <c r="A117" s="102"/>
      <c r="B117" s="103"/>
      <c r="C117" s="180" t="s">
        <v>222</v>
      </c>
      <c r="D117" s="181">
        <v>280</v>
      </c>
      <c r="E117" s="165" t="s">
        <v>324</v>
      </c>
      <c r="F117" s="166" t="s">
        <v>296</v>
      </c>
      <c r="G117" s="167"/>
      <c r="H117" s="21">
        <f>+D117*15%</f>
        <v>42</v>
      </c>
      <c r="I117" s="21">
        <f>+D117*84%</f>
        <v>235.2</v>
      </c>
      <c r="J117" s="140"/>
      <c r="K117"/>
      <c r="L117"/>
      <c r="M117"/>
      <c r="N117"/>
      <c r="O117"/>
      <c r="P117"/>
      <c r="Q117"/>
      <c r="R117"/>
      <c r="S117"/>
      <c r="T117"/>
      <c r="U117"/>
      <c r="V117"/>
      <c r="W117"/>
      <c r="X117"/>
      <c r="Y117"/>
      <c r="Z117"/>
      <c r="AA117"/>
      <c r="AB117"/>
      <c r="AC117"/>
      <c r="AD117"/>
      <c r="AE117"/>
      <c r="AF117"/>
      <c r="AG117"/>
      <c r="AH117"/>
      <c r="AI117"/>
      <c r="AJ117"/>
      <c r="AK117"/>
      <c r="AL117"/>
    </row>
    <row r="118" spans="1:38" s="81" customFormat="1" ht="26.4" x14ac:dyDescent="0.25">
      <c r="A118" s="102"/>
      <c r="B118" s="103"/>
      <c r="C118" s="180" t="s">
        <v>242</v>
      </c>
      <c r="D118" s="181">
        <v>107.18</v>
      </c>
      <c r="E118" s="165" t="s">
        <v>292</v>
      </c>
      <c r="F118" s="166" t="s">
        <v>315</v>
      </c>
      <c r="G118" s="167"/>
      <c r="H118" s="21"/>
      <c r="I118" s="21">
        <f>+D118*90%</f>
        <v>96.462000000000003</v>
      </c>
      <c r="J118" s="140"/>
      <c r="K118"/>
      <c r="L118"/>
      <c r="M118"/>
      <c r="N118"/>
      <c r="O118"/>
      <c r="P118"/>
      <c r="Q118"/>
      <c r="R118"/>
      <c r="S118"/>
      <c r="T118"/>
      <c r="U118"/>
      <c r="V118"/>
      <c r="W118"/>
      <c r="X118"/>
      <c r="Y118"/>
      <c r="Z118"/>
      <c r="AA118"/>
      <c r="AB118"/>
      <c r="AC118"/>
      <c r="AD118"/>
      <c r="AE118"/>
      <c r="AF118"/>
      <c r="AG118"/>
      <c r="AH118"/>
      <c r="AI118"/>
      <c r="AJ118"/>
      <c r="AK118"/>
      <c r="AL118"/>
    </row>
    <row r="119" spans="1:38" s="81" customFormat="1" ht="26.4" x14ac:dyDescent="0.25">
      <c r="A119" s="102"/>
      <c r="B119" s="103"/>
      <c r="C119" s="180" t="s">
        <v>243</v>
      </c>
      <c r="D119" s="181">
        <v>21948.5</v>
      </c>
      <c r="E119" s="165" t="s">
        <v>324</v>
      </c>
      <c r="F119" s="166" t="s">
        <v>316</v>
      </c>
      <c r="G119" s="167"/>
      <c r="H119" s="21">
        <f>+D119*10%</f>
        <v>2194.85</v>
      </c>
      <c r="I119" s="21">
        <f>+D119*40%</f>
        <v>8779.4</v>
      </c>
      <c r="J119" s="140"/>
      <c r="K119"/>
      <c r="L119"/>
      <c r="M119"/>
      <c r="N119"/>
      <c r="O119"/>
      <c r="P119"/>
      <c r="Q119"/>
      <c r="R119"/>
      <c r="S119"/>
      <c r="T119"/>
      <c r="U119"/>
      <c r="V119"/>
      <c r="W119"/>
      <c r="X119"/>
      <c r="Y119"/>
      <c r="Z119"/>
      <c r="AA119"/>
      <c r="AB119"/>
      <c r="AC119"/>
      <c r="AD119"/>
      <c r="AE119"/>
      <c r="AF119"/>
      <c r="AG119"/>
      <c r="AH119"/>
      <c r="AI119"/>
      <c r="AJ119"/>
      <c r="AK119"/>
      <c r="AL119"/>
    </row>
    <row r="120" spans="1:38" s="81" customFormat="1" ht="26.4" x14ac:dyDescent="0.25">
      <c r="A120" s="102">
        <v>3</v>
      </c>
      <c r="B120" s="103" t="s">
        <v>79</v>
      </c>
      <c r="C120" s="180" t="s">
        <v>249</v>
      </c>
      <c r="D120" s="181">
        <v>240.08</v>
      </c>
      <c r="E120" s="165" t="s">
        <v>297</v>
      </c>
      <c r="F120" s="428" t="s">
        <v>298</v>
      </c>
      <c r="G120" s="429"/>
      <c r="H120" s="21"/>
      <c r="I120" s="21"/>
      <c r="J120" s="140"/>
      <c r="K120"/>
      <c r="L120"/>
      <c r="M120"/>
      <c r="N120"/>
      <c r="O120"/>
      <c r="P120"/>
      <c r="Q120"/>
      <c r="R120"/>
      <c r="S120"/>
      <c r="T120"/>
      <c r="U120"/>
      <c r="V120"/>
      <c r="W120"/>
      <c r="X120"/>
      <c r="Y120"/>
      <c r="Z120"/>
      <c r="AA120"/>
      <c r="AB120"/>
      <c r="AC120"/>
      <c r="AD120"/>
      <c r="AE120"/>
      <c r="AF120"/>
      <c r="AG120"/>
      <c r="AH120"/>
      <c r="AI120"/>
      <c r="AJ120"/>
      <c r="AK120"/>
      <c r="AL120"/>
    </row>
    <row r="121" spans="1:38" s="81" customFormat="1" ht="26.4" x14ac:dyDescent="0.25">
      <c r="A121" s="102"/>
      <c r="B121" s="103"/>
      <c r="C121" s="180" t="s">
        <v>250</v>
      </c>
      <c r="D121" s="181">
        <v>2999.7</v>
      </c>
      <c r="E121" s="165" t="s">
        <v>292</v>
      </c>
      <c r="F121" s="166" t="s">
        <v>325</v>
      </c>
      <c r="G121" s="167"/>
      <c r="H121" s="21">
        <f>+D121*60%</f>
        <v>1799.82</v>
      </c>
      <c r="I121" s="21">
        <f>+D121*20%</f>
        <v>599.93999999999994</v>
      </c>
      <c r="J121" s="140"/>
      <c r="K121"/>
      <c r="L121"/>
      <c r="M121"/>
      <c r="N121"/>
      <c r="O121"/>
      <c r="P121"/>
      <c r="Q121"/>
      <c r="R121"/>
      <c r="S121"/>
      <c r="T121"/>
      <c r="U121"/>
      <c r="V121"/>
      <c r="W121"/>
      <c r="X121"/>
      <c r="Y121"/>
      <c r="Z121"/>
      <c r="AA121"/>
      <c r="AB121"/>
      <c r="AC121"/>
      <c r="AD121"/>
      <c r="AE121"/>
      <c r="AF121"/>
      <c r="AG121"/>
      <c r="AH121"/>
      <c r="AI121"/>
      <c r="AJ121"/>
      <c r="AK121"/>
      <c r="AL121"/>
    </row>
    <row r="122" spans="1:38" s="81" customFormat="1" ht="26.4" x14ac:dyDescent="0.25">
      <c r="A122" s="102"/>
      <c r="B122" s="103"/>
      <c r="C122" s="180" t="s">
        <v>251</v>
      </c>
      <c r="D122" s="181">
        <v>5297.4</v>
      </c>
      <c r="E122" s="165" t="s">
        <v>311</v>
      </c>
      <c r="F122" s="166" t="s">
        <v>326</v>
      </c>
      <c r="G122" s="167"/>
      <c r="H122" s="21">
        <f>+D122*30%</f>
        <v>1589.2199999999998</v>
      </c>
      <c r="I122" s="21">
        <f>+D122*65%</f>
        <v>3443.31</v>
      </c>
      <c r="J122" s="140"/>
      <c r="K122"/>
      <c r="L122"/>
      <c r="M122"/>
      <c r="N122"/>
      <c r="O122"/>
      <c r="P122"/>
      <c r="Q122"/>
      <c r="R122"/>
      <c r="S122"/>
      <c r="T122"/>
      <c r="U122"/>
      <c r="V122"/>
      <c r="W122"/>
      <c r="X122"/>
      <c r="Y122"/>
      <c r="Z122"/>
      <c r="AA122"/>
      <c r="AB122"/>
      <c r="AC122"/>
      <c r="AD122"/>
      <c r="AE122"/>
      <c r="AF122"/>
      <c r="AG122"/>
      <c r="AH122"/>
      <c r="AI122"/>
      <c r="AJ122"/>
      <c r="AK122"/>
      <c r="AL122"/>
    </row>
    <row r="123" spans="1:38" s="81" customFormat="1" ht="26.4" x14ac:dyDescent="0.25">
      <c r="A123" s="102"/>
      <c r="B123" s="103"/>
      <c r="C123" s="180" t="s">
        <v>241</v>
      </c>
      <c r="D123" s="181">
        <v>39918.129999999997</v>
      </c>
      <c r="E123" s="165" t="s">
        <v>297</v>
      </c>
      <c r="F123" s="166" t="s">
        <v>299</v>
      </c>
      <c r="G123" s="167"/>
      <c r="H123" s="21">
        <f>+D123*12%</f>
        <v>4790.1755999999996</v>
      </c>
      <c r="I123" s="21">
        <f>+D123*95%</f>
        <v>37922.223499999993</v>
      </c>
      <c r="J123" s="140"/>
      <c r="K123"/>
      <c r="L123"/>
      <c r="M123"/>
      <c r="N123"/>
      <c r="O123"/>
      <c r="P123"/>
      <c r="Q123"/>
      <c r="R123"/>
      <c r="S123"/>
      <c r="T123"/>
      <c r="U123"/>
      <c r="V123"/>
      <c r="W123"/>
      <c r="X123"/>
      <c r="Y123"/>
      <c r="Z123"/>
      <c r="AA123"/>
      <c r="AB123"/>
      <c r="AC123"/>
      <c r="AD123"/>
      <c r="AE123"/>
      <c r="AF123"/>
      <c r="AG123"/>
      <c r="AH123"/>
      <c r="AI123"/>
      <c r="AJ123"/>
      <c r="AK123"/>
      <c r="AL123"/>
    </row>
    <row r="124" spans="1:38" s="81" customFormat="1" ht="26.4" x14ac:dyDescent="0.25">
      <c r="A124" s="102"/>
      <c r="B124" s="103"/>
      <c r="C124" s="180" t="s">
        <v>244</v>
      </c>
      <c r="D124" s="181">
        <v>5749.25</v>
      </c>
      <c r="E124" s="165" t="s">
        <v>311</v>
      </c>
      <c r="F124" s="166" t="s">
        <v>296</v>
      </c>
      <c r="G124" s="167"/>
      <c r="H124" s="21">
        <f>+D124*15%</f>
        <v>862.38749999999993</v>
      </c>
      <c r="I124" s="21">
        <f>+D124*84%</f>
        <v>4829.37</v>
      </c>
      <c r="J124" s="140"/>
      <c r="K124"/>
      <c r="L124"/>
      <c r="M124"/>
      <c r="N124"/>
      <c r="O124"/>
      <c r="P124"/>
      <c r="Q124"/>
      <c r="R124"/>
      <c r="S124"/>
      <c r="T124"/>
      <c r="U124"/>
      <c r="V124"/>
      <c r="W124"/>
      <c r="X124"/>
      <c r="Y124"/>
      <c r="Z124"/>
      <c r="AA124"/>
      <c r="AB124"/>
      <c r="AC124"/>
      <c r="AD124"/>
      <c r="AE124"/>
      <c r="AF124"/>
      <c r="AG124"/>
      <c r="AH124"/>
      <c r="AI124"/>
      <c r="AJ124"/>
      <c r="AK124"/>
      <c r="AL124"/>
    </row>
    <row r="125" spans="1:38" s="81" customFormat="1" ht="26.4" x14ac:dyDescent="0.25">
      <c r="A125" s="102"/>
      <c r="B125" s="103"/>
      <c r="C125" s="180" t="s">
        <v>217</v>
      </c>
      <c r="D125" s="181">
        <v>29890.35</v>
      </c>
      <c r="E125" s="165" t="s">
        <v>311</v>
      </c>
      <c r="F125" s="166" t="s">
        <v>296</v>
      </c>
      <c r="G125" s="167"/>
      <c r="H125" s="21">
        <f>+D125*15%</f>
        <v>4483.5524999999998</v>
      </c>
      <c r="I125" s="21">
        <f>+D125*84%</f>
        <v>25107.893999999997</v>
      </c>
      <c r="J125" s="140"/>
      <c r="K125"/>
      <c r="L125"/>
      <c r="M125"/>
      <c r="N125"/>
      <c r="O125"/>
      <c r="P125"/>
      <c r="Q125"/>
      <c r="R125"/>
      <c r="S125"/>
      <c r="T125"/>
      <c r="U125"/>
      <c r="V125"/>
      <c r="W125"/>
      <c r="X125"/>
      <c r="Y125"/>
      <c r="Z125"/>
      <c r="AA125"/>
      <c r="AB125"/>
      <c r="AC125"/>
      <c r="AD125"/>
      <c r="AE125"/>
      <c r="AF125"/>
      <c r="AG125"/>
      <c r="AH125"/>
      <c r="AI125"/>
      <c r="AJ125"/>
      <c r="AK125"/>
      <c r="AL125"/>
    </row>
    <row r="126" spans="1:38" s="81" customFormat="1" ht="26.4" x14ac:dyDescent="0.25">
      <c r="A126" s="102"/>
      <c r="B126" s="103"/>
      <c r="C126" s="180" t="s">
        <v>234</v>
      </c>
      <c r="D126" s="181">
        <v>5177.5200000000004</v>
      </c>
      <c r="E126" s="165" t="s">
        <v>322</v>
      </c>
      <c r="F126" s="166" t="s">
        <v>309</v>
      </c>
      <c r="G126" s="167"/>
      <c r="H126" s="21">
        <f>+D126*7%</f>
        <v>362.42640000000006</v>
      </c>
      <c r="I126" s="21">
        <f>+D126*92%</f>
        <v>4763.318400000001</v>
      </c>
      <c r="J126" s="140"/>
      <c r="K126"/>
      <c r="L126"/>
      <c r="M126"/>
      <c r="N126"/>
      <c r="O126"/>
      <c r="P126"/>
      <c r="Q126"/>
      <c r="R126"/>
      <c r="S126"/>
      <c r="T126"/>
      <c r="U126"/>
      <c r="V126"/>
      <c r="W126"/>
      <c r="X126"/>
      <c r="Y126"/>
      <c r="Z126"/>
      <c r="AA126"/>
      <c r="AB126"/>
      <c r="AC126"/>
      <c r="AD126"/>
      <c r="AE126"/>
      <c r="AF126"/>
      <c r="AG126"/>
      <c r="AH126"/>
      <c r="AI126"/>
      <c r="AJ126"/>
      <c r="AK126"/>
      <c r="AL126"/>
    </row>
    <row r="127" spans="1:38" s="81" customFormat="1" ht="26.4" x14ac:dyDescent="0.25">
      <c r="A127" s="102"/>
      <c r="B127" s="103"/>
      <c r="C127" s="180" t="s">
        <v>252</v>
      </c>
      <c r="D127" s="181">
        <v>2739.0407519312398</v>
      </c>
      <c r="E127" s="165" t="s">
        <v>311</v>
      </c>
      <c r="F127" s="166" t="s">
        <v>309</v>
      </c>
      <c r="G127" s="167"/>
      <c r="H127" s="21">
        <f>+D127*7%</f>
        <v>191.73285263518682</v>
      </c>
      <c r="I127" s="21">
        <f>+D127*92%</f>
        <v>2519.9174917767409</v>
      </c>
      <c r="J127" s="140"/>
      <c r="K127"/>
      <c r="L127"/>
      <c r="M127"/>
      <c r="N127"/>
      <c r="O127"/>
      <c r="P127"/>
      <c r="Q127"/>
      <c r="R127"/>
      <c r="S127"/>
      <c r="T127"/>
      <c r="U127"/>
      <c r="V127"/>
      <c r="W127"/>
      <c r="X127"/>
      <c r="Y127"/>
      <c r="Z127"/>
      <c r="AA127"/>
      <c r="AB127"/>
      <c r="AC127"/>
      <c r="AD127"/>
      <c r="AE127"/>
      <c r="AF127"/>
      <c r="AG127"/>
      <c r="AH127"/>
      <c r="AI127"/>
      <c r="AJ127"/>
      <c r="AK127"/>
      <c r="AL127"/>
    </row>
    <row r="128" spans="1:38" s="81" customFormat="1" ht="26.4" x14ac:dyDescent="0.25">
      <c r="A128" s="102"/>
      <c r="B128" s="103"/>
      <c r="C128" s="180" t="s">
        <v>238</v>
      </c>
      <c r="D128" s="181">
        <v>32416.8459912</v>
      </c>
      <c r="E128" s="165" t="s">
        <v>311</v>
      </c>
      <c r="F128" s="166" t="s">
        <v>301</v>
      </c>
      <c r="G128" s="167"/>
      <c r="H128" s="21">
        <f>+D128*10%</f>
        <v>3241.6845991200003</v>
      </c>
      <c r="I128" s="21">
        <f>+D128*85%</f>
        <v>27554.31909252</v>
      </c>
      <c r="J128" s="140"/>
      <c r="K128"/>
      <c r="L128"/>
      <c r="M128"/>
      <c r="N128"/>
      <c r="O128"/>
      <c r="P128"/>
      <c r="Q128"/>
      <c r="R128"/>
      <c r="S128"/>
      <c r="T128"/>
      <c r="U128"/>
      <c r="V128"/>
      <c r="W128"/>
      <c r="X128"/>
      <c r="Y128"/>
      <c r="Z128"/>
      <c r="AA128"/>
      <c r="AB128"/>
      <c r="AC128"/>
      <c r="AD128"/>
      <c r="AE128"/>
      <c r="AF128"/>
      <c r="AG128"/>
      <c r="AH128"/>
      <c r="AI128"/>
      <c r="AJ128"/>
      <c r="AK128"/>
      <c r="AL128"/>
    </row>
    <row r="129" spans="1:38" s="81" customFormat="1" ht="39.6" x14ac:dyDescent="0.25">
      <c r="A129" s="102"/>
      <c r="B129" s="103"/>
      <c r="C129" s="180" t="s">
        <v>253</v>
      </c>
      <c r="D129" s="181">
        <v>8953.68</v>
      </c>
      <c r="E129" s="165" t="s">
        <v>311</v>
      </c>
      <c r="F129" s="166" t="s">
        <v>320</v>
      </c>
      <c r="G129" s="167"/>
      <c r="H129" s="21"/>
      <c r="I129" s="21">
        <f>+D129*70%</f>
        <v>6267.576</v>
      </c>
      <c r="J129" s="140"/>
      <c r="K129"/>
      <c r="L129"/>
      <c r="M129"/>
      <c r="N129"/>
      <c r="O129"/>
      <c r="P129"/>
      <c r="Q129"/>
      <c r="R129"/>
      <c r="S129"/>
      <c r="T129"/>
      <c r="U129"/>
      <c r="V129"/>
      <c r="W129"/>
      <c r="X129"/>
      <c r="Y129"/>
      <c r="Z129"/>
      <c r="AA129"/>
      <c r="AB129"/>
      <c r="AC129"/>
      <c r="AD129"/>
      <c r="AE129"/>
      <c r="AF129"/>
      <c r="AG129"/>
      <c r="AH129"/>
      <c r="AI129"/>
      <c r="AJ129"/>
      <c r="AK129"/>
      <c r="AL129"/>
    </row>
    <row r="130" spans="1:38" s="81" customFormat="1" ht="39.6" x14ac:dyDescent="0.25">
      <c r="A130" s="102"/>
      <c r="B130" s="103"/>
      <c r="C130" s="180" t="s">
        <v>254</v>
      </c>
      <c r="D130" s="181">
        <v>244409.39</v>
      </c>
      <c r="E130" s="165" t="s">
        <v>311</v>
      </c>
      <c r="F130" s="166" t="s">
        <v>320</v>
      </c>
      <c r="G130" s="167"/>
      <c r="H130" s="21"/>
      <c r="I130" s="21">
        <f>+D130*70%</f>
        <v>171086.573</v>
      </c>
      <c r="J130" s="140"/>
      <c r="K130"/>
      <c r="L130"/>
      <c r="M130"/>
      <c r="N130"/>
      <c r="O130"/>
      <c r="P130"/>
      <c r="Q130"/>
      <c r="R130"/>
      <c r="S130"/>
      <c r="T130"/>
      <c r="U130"/>
      <c r="V130"/>
      <c r="W130"/>
      <c r="X130"/>
      <c r="Y130"/>
      <c r="Z130"/>
      <c r="AA130"/>
      <c r="AB130"/>
      <c r="AC130"/>
      <c r="AD130"/>
      <c r="AE130"/>
      <c r="AF130"/>
      <c r="AG130"/>
      <c r="AH130"/>
      <c r="AI130"/>
      <c r="AJ130"/>
      <c r="AK130"/>
      <c r="AL130"/>
    </row>
    <row r="131" spans="1:38" s="81" customFormat="1" x14ac:dyDescent="0.25">
      <c r="A131" s="102"/>
      <c r="B131" s="103"/>
      <c r="C131" s="180" t="s">
        <v>255</v>
      </c>
      <c r="D131" s="181">
        <v>39306.15</v>
      </c>
      <c r="E131" s="165" t="s">
        <v>311</v>
      </c>
      <c r="F131" s="166" t="s">
        <v>298</v>
      </c>
      <c r="G131" s="167"/>
      <c r="H131" s="21"/>
      <c r="I131" s="21"/>
      <c r="J131" s="140"/>
      <c r="K131"/>
      <c r="L131"/>
      <c r="M131"/>
      <c r="N131"/>
      <c r="O131"/>
      <c r="P131"/>
      <c r="Q131"/>
      <c r="R131"/>
      <c r="S131"/>
      <c r="T131"/>
      <c r="U131"/>
      <c r="V131"/>
      <c r="W131"/>
      <c r="X131"/>
      <c r="Y131"/>
      <c r="Z131"/>
      <c r="AA131"/>
      <c r="AB131"/>
      <c r="AC131"/>
      <c r="AD131"/>
      <c r="AE131"/>
      <c r="AF131"/>
      <c r="AG131"/>
      <c r="AH131"/>
      <c r="AI131"/>
      <c r="AJ131"/>
      <c r="AK131"/>
      <c r="AL131"/>
    </row>
    <row r="132" spans="1:38" s="81" customFormat="1" ht="26.4" x14ac:dyDescent="0.25">
      <c r="A132" s="102"/>
      <c r="B132" s="103"/>
      <c r="C132" s="180" t="s">
        <v>256</v>
      </c>
      <c r="D132" s="181">
        <v>2177.6</v>
      </c>
      <c r="E132" s="165" t="s">
        <v>327</v>
      </c>
      <c r="F132" s="166" t="s">
        <v>298</v>
      </c>
      <c r="G132" s="167"/>
      <c r="H132" s="21"/>
      <c r="I132" s="21"/>
      <c r="J132" s="140"/>
      <c r="K132"/>
      <c r="L132"/>
      <c r="M132"/>
      <c r="N132"/>
      <c r="O132"/>
      <c r="P132"/>
      <c r="Q132"/>
      <c r="R132"/>
      <c r="S132"/>
      <c r="T132"/>
      <c r="U132"/>
      <c r="V132"/>
      <c r="W132"/>
      <c r="X132"/>
      <c r="Y132"/>
      <c r="Z132"/>
      <c r="AA132"/>
      <c r="AB132"/>
      <c r="AC132"/>
      <c r="AD132"/>
      <c r="AE132"/>
      <c r="AF132"/>
      <c r="AG132"/>
      <c r="AH132"/>
      <c r="AI132"/>
      <c r="AJ132"/>
      <c r="AK132"/>
      <c r="AL132"/>
    </row>
    <row r="133" spans="1:38" s="81" customFormat="1" ht="26.4" x14ac:dyDescent="0.25">
      <c r="A133" s="102"/>
      <c r="B133" s="103"/>
      <c r="C133" s="180" t="s">
        <v>257</v>
      </c>
      <c r="D133" s="181">
        <v>64734.94</v>
      </c>
      <c r="E133" s="165" t="s">
        <v>328</v>
      </c>
      <c r="F133" s="166" t="s">
        <v>321</v>
      </c>
      <c r="G133" s="167"/>
      <c r="H133" s="21">
        <f>+D133*10%</f>
        <v>6473.4940000000006</v>
      </c>
      <c r="I133" s="21">
        <f>+D133*5%</f>
        <v>3236.7470000000003</v>
      </c>
      <c r="J133" s="140"/>
      <c r="K133"/>
      <c r="L133"/>
      <c r="M133"/>
      <c r="N133"/>
      <c r="O133"/>
      <c r="P133"/>
      <c r="Q133"/>
      <c r="R133"/>
      <c r="S133"/>
      <c r="T133"/>
      <c r="U133"/>
      <c r="V133"/>
      <c r="W133"/>
      <c r="X133"/>
      <c r="Y133"/>
      <c r="Z133"/>
      <c r="AA133"/>
      <c r="AB133"/>
      <c r="AC133"/>
      <c r="AD133"/>
      <c r="AE133"/>
      <c r="AF133"/>
      <c r="AG133"/>
      <c r="AH133"/>
      <c r="AI133"/>
      <c r="AJ133"/>
      <c r="AK133"/>
      <c r="AL133"/>
    </row>
    <row r="134" spans="1:38" s="81" customFormat="1" ht="26.4" x14ac:dyDescent="0.25">
      <c r="A134" s="102"/>
      <c r="B134" s="103"/>
      <c r="C134" s="180" t="s">
        <v>258</v>
      </c>
      <c r="D134" s="181">
        <v>32643.31</v>
      </c>
      <c r="E134" s="165" t="s">
        <v>288</v>
      </c>
      <c r="F134" s="166" t="s">
        <v>316</v>
      </c>
      <c r="G134" s="167"/>
      <c r="H134" s="21">
        <f>+D134*10%</f>
        <v>3264.3310000000001</v>
      </c>
      <c r="I134" s="21">
        <f>+D134*40%</f>
        <v>13057.324000000001</v>
      </c>
      <c r="J134" s="140"/>
      <c r="K134"/>
      <c r="L134"/>
      <c r="M134"/>
      <c r="N134"/>
      <c r="O134"/>
      <c r="P134"/>
      <c r="Q134"/>
      <c r="R134"/>
      <c r="S134"/>
      <c r="T134"/>
      <c r="U134"/>
      <c r="V134"/>
      <c r="W134"/>
      <c r="X134"/>
      <c r="Y134"/>
      <c r="Z134"/>
      <c r="AA134"/>
      <c r="AB134"/>
      <c r="AC134"/>
      <c r="AD134"/>
      <c r="AE134"/>
      <c r="AF134"/>
      <c r="AG134"/>
      <c r="AH134"/>
      <c r="AI134"/>
      <c r="AJ134"/>
      <c r="AK134"/>
      <c r="AL134"/>
    </row>
    <row r="135" spans="1:38" s="81" customFormat="1" x14ac:dyDescent="0.25">
      <c r="A135" s="102">
        <v>4</v>
      </c>
      <c r="B135" s="103" t="s">
        <v>106</v>
      </c>
      <c r="C135" s="180" t="s">
        <v>259</v>
      </c>
      <c r="D135" s="181">
        <v>150</v>
      </c>
      <c r="E135" s="165" t="s">
        <v>329</v>
      </c>
      <c r="F135" s="428" t="s">
        <v>289</v>
      </c>
      <c r="G135" s="429"/>
      <c r="H135" s="21"/>
      <c r="I135" s="21">
        <f>+D135*90%</f>
        <v>135</v>
      </c>
      <c r="J135" s="140"/>
      <c r="K135"/>
      <c r="L135"/>
      <c r="M135"/>
      <c r="N135"/>
      <c r="O135"/>
      <c r="P135"/>
      <c r="Q135"/>
      <c r="R135"/>
      <c r="S135"/>
      <c r="T135"/>
      <c r="U135"/>
      <c r="V135"/>
      <c r="W135"/>
      <c r="X135"/>
      <c r="Y135"/>
      <c r="Z135"/>
      <c r="AA135"/>
      <c r="AB135"/>
      <c r="AC135"/>
      <c r="AD135"/>
      <c r="AE135"/>
      <c r="AF135"/>
      <c r="AG135"/>
      <c r="AH135"/>
      <c r="AI135"/>
      <c r="AJ135"/>
      <c r="AK135"/>
      <c r="AL135"/>
    </row>
    <row r="136" spans="1:38" s="81" customFormat="1" ht="39.6" x14ac:dyDescent="0.25">
      <c r="A136" s="102"/>
      <c r="B136" s="103"/>
      <c r="C136" s="180" t="s">
        <v>228</v>
      </c>
      <c r="D136" s="181">
        <v>2285.77</v>
      </c>
      <c r="E136" s="165" t="s">
        <v>330</v>
      </c>
      <c r="F136" s="166" t="s">
        <v>289</v>
      </c>
      <c r="G136" s="167"/>
      <c r="H136" s="21"/>
      <c r="I136" s="21">
        <f>+D136*90%</f>
        <v>2057.1930000000002</v>
      </c>
      <c r="J136" s="140"/>
      <c r="K136"/>
      <c r="L136"/>
      <c r="M136"/>
      <c r="N136"/>
      <c r="O136"/>
      <c r="P136"/>
      <c r="Q136"/>
      <c r="R136"/>
      <c r="S136"/>
      <c r="T136"/>
      <c r="U136"/>
      <c r="V136"/>
      <c r="W136"/>
      <c r="X136"/>
      <c r="Y136"/>
      <c r="Z136"/>
      <c r="AA136"/>
      <c r="AB136"/>
      <c r="AC136"/>
      <c r="AD136"/>
      <c r="AE136"/>
      <c r="AF136"/>
      <c r="AG136"/>
      <c r="AH136"/>
      <c r="AI136"/>
      <c r="AJ136"/>
      <c r="AK136"/>
      <c r="AL136"/>
    </row>
    <row r="137" spans="1:38" s="81" customFormat="1" ht="39.6" x14ac:dyDescent="0.25">
      <c r="A137" s="102"/>
      <c r="B137" s="103"/>
      <c r="C137" s="180" t="s">
        <v>220</v>
      </c>
      <c r="D137" s="181">
        <v>5502.8</v>
      </c>
      <c r="E137" s="165" t="s">
        <v>288</v>
      </c>
      <c r="F137" s="166" t="s">
        <v>289</v>
      </c>
      <c r="G137" s="167"/>
      <c r="H137" s="21"/>
      <c r="I137" s="21">
        <f>+D137*90%</f>
        <v>4952.5200000000004</v>
      </c>
      <c r="J137" s="140"/>
      <c r="K137"/>
      <c r="L137"/>
      <c r="M137"/>
      <c r="N137"/>
      <c r="O137"/>
      <c r="P137"/>
      <c r="Q137"/>
      <c r="R137"/>
      <c r="S137"/>
      <c r="T137"/>
      <c r="U137"/>
      <c r="V137"/>
      <c r="W137"/>
      <c r="X137"/>
      <c r="Y137"/>
      <c r="Z137"/>
      <c r="AA137"/>
      <c r="AB137"/>
      <c r="AC137"/>
      <c r="AD137"/>
      <c r="AE137"/>
      <c r="AF137"/>
      <c r="AG137"/>
      <c r="AH137"/>
      <c r="AI137"/>
      <c r="AJ137"/>
      <c r="AK137"/>
      <c r="AL137"/>
    </row>
    <row r="138" spans="1:38" s="81" customFormat="1" ht="26.4" x14ac:dyDescent="0.25">
      <c r="A138" s="102"/>
      <c r="B138" s="103"/>
      <c r="C138" s="180" t="s">
        <v>260</v>
      </c>
      <c r="D138" s="181">
        <v>5755.94</v>
      </c>
      <c r="E138" s="165" t="s">
        <v>331</v>
      </c>
      <c r="F138" s="166" t="s">
        <v>299</v>
      </c>
      <c r="G138" s="167"/>
      <c r="H138" s="21">
        <f>+D138*12%</f>
        <v>690.7127999999999</v>
      </c>
      <c r="I138" s="21">
        <f>+D138*95%</f>
        <v>5468.1429999999991</v>
      </c>
      <c r="J138" s="140"/>
      <c r="K138"/>
      <c r="L138"/>
      <c r="M138"/>
      <c r="N138"/>
      <c r="O138"/>
      <c r="P138"/>
      <c r="Q138"/>
      <c r="R138"/>
      <c r="S138"/>
      <c r="T138"/>
      <c r="U138"/>
      <c r="V138"/>
      <c r="W138"/>
      <c r="X138"/>
      <c r="Y138"/>
      <c r="Z138"/>
      <c r="AA138"/>
      <c r="AB138"/>
      <c r="AC138"/>
      <c r="AD138"/>
      <c r="AE138"/>
      <c r="AF138"/>
      <c r="AG138"/>
      <c r="AH138"/>
      <c r="AI138"/>
      <c r="AJ138"/>
      <c r="AK138"/>
      <c r="AL138"/>
    </row>
    <row r="139" spans="1:38" s="81" customFormat="1" ht="26.4" x14ac:dyDescent="0.25">
      <c r="A139" s="102"/>
      <c r="B139" s="103"/>
      <c r="C139" s="180" t="s">
        <v>261</v>
      </c>
      <c r="D139" s="181">
        <v>7246.51</v>
      </c>
      <c r="E139" s="165" t="s">
        <v>331</v>
      </c>
      <c r="F139" s="166" t="s">
        <v>299</v>
      </c>
      <c r="G139" s="167"/>
      <c r="H139" s="21">
        <f>+D139*12%</f>
        <v>869.58119999999997</v>
      </c>
      <c r="I139" s="21">
        <f>+D139*95%</f>
        <v>6884.1845000000003</v>
      </c>
      <c r="J139" s="140"/>
      <c r="K139"/>
      <c r="L139"/>
      <c r="M139"/>
      <c r="N139"/>
      <c r="O139"/>
      <c r="P139"/>
      <c r="Q139"/>
      <c r="R139"/>
      <c r="S139"/>
      <c r="T139"/>
      <c r="U139"/>
      <c r="V139"/>
      <c r="W139"/>
      <c r="X139"/>
      <c r="Y139"/>
      <c r="Z139"/>
      <c r="AA139"/>
      <c r="AB139"/>
      <c r="AC139"/>
      <c r="AD139"/>
      <c r="AE139"/>
      <c r="AF139"/>
      <c r="AG139"/>
      <c r="AH139"/>
      <c r="AI139"/>
      <c r="AJ139"/>
      <c r="AK139"/>
      <c r="AL139"/>
    </row>
    <row r="140" spans="1:38" s="81" customFormat="1" ht="26.4" x14ac:dyDescent="0.25">
      <c r="A140" s="102"/>
      <c r="B140" s="103"/>
      <c r="C140" s="180" t="s">
        <v>217</v>
      </c>
      <c r="D140" s="181">
        <v>2177.4375</v>
      </c>
      <c r="E140" s="165" t="s">
        <v>288</v>
      </c>
      <c r="F140" s="166" t="s">
        <v>296</v>
      </c>
      <c r="G140" s="167"/>
      <c r="H140" s="21">
        <f>+D140*15%</f>
        <v>326.61562499999997</v>
      </c>
      <c r="I140" s="21">
        <f>+D140*84%</f>
        <v>1829.0474999999999</v>
      </c>
      <c r="J140" s="140"/>
      <c r="K140"/>
      <c r="L140"/>
      <c r="M140"/>
      <c r="N140"/>
      <c r="O140"/>
      <c r="P140"/>
      <c r="Q140"/>
      <c r="R140"/>
      <c r="S140"/>
      <c r="T140"/>
      <c r="U140"/>
      <c r="V140"/>
      <c r="W140"/>
      <c r="X140"/>
      <c r="Y140"/>
      <c r="Z140"/>
      <c r="AA140"/>
      <c r="AB140"/>
      <c r="AC140"/>
      <c r="AD140"/>
      <c r="AE140"/>
      <c r="AF140"/>
      <c r="AG140"/>
      <c r="AH140"/>
      <c r="AI140"/>
      <c r="AJ140"/>
      <c r="AK140"/>
      <c r="AL140"/>
    </row>
    <row r="141" spans="1:38" s="81" customFormat="1" ht="26.4" x14ac:dyDescent="0.25">
      <c r="A141" s="102"/>
      <c r="B141" s="103"/>
      <c r="C141" s="180" t="s">
        <v>234</v>
      </c>
      <c r="D141" s="181">
        <v>79.75</v>
      </c>
      <c r="E141" s="165" t="s">
        <v>288</v>
      </c>
      <c r="F141" s="166" t="s">
        <v>309</v>
      </c>
      <c r="G141" s="167"/>
      <c r="H141" s="21">
        <f>+D141*7%</f>
        <v>5.5825000000000005</v>
      </c>
      <c r="I141" s="21">
        <f>+D141*92%</f>
        <v>73.37</v>
      </c>
      <c r="J141" s="140"/>
      <c r="K141"/>
      <c r="L141"/>
      <c r="M141"/>
      <c r="N141"/>
      <c r="O141"/>
      <c r="P141"/>
      <c r="Q141"/>
      <c r="R141"/>
      <c r="S141"/>
      <c r="T141"/>
      <c r="U141"/>
      <c r="V141"/>
      <c r="W141"/>
      <c r="X141"/>
      <c r="Y141"/>
      <c r="Z141"/>
      <c r="AA141"/>
      <c r="AB141"/>
      <c r="AC141"/>
      <c r="AD141"/>
      <c r="AE141"/>
      <c r="AF141"/>
      <c r="AG141"/>
      <c r="AH141"/>
      <c r="AI141"/>
      <c r="AJ141"/>
      <c r="AK141"/>
      <c r="AL141"/>
    </row>
    <row r="142" spans="1:38" s="81" customFormat="1" ht="26.4" x14ac:dyDescent="0.25">
      <c r="A142" s="102"/>
      <c r="B142" s="103"/>
      <c r="C142" s="180" t="s">
        <v>262</v>
      </c>
      <c r="D142" s="181">
        <v>240</v>
      </c>
      <c r="E142" s="165" t="s">
        <v>332</v>
      </c>
      <c r="F142" s="166" t="s">
        <v>333</v>
      </c>
      <c r="G142" s="167"/>
      <c r="H142" s="21">
        <f>+D142*30%</f>
        <v>72</v>
      </c>
      <c r="I142" s="21">
        <f>+D142*60%</f>
        <v>144</v>
      </c>
      <c r="J142" s="140"/>
      <c r="K142"/>
      <c r="L142"/>
      <c r="M142"/>
      <c r="N142"/>
      <c r="O142"/>
      <c r="P142"/>
      <c r="Q142"/>
      <c r="R142"/>
      <c r="S142"/>
      <c r="T142"/>
      <c r="U142"/>
      <c r="V142"/>
      <c r="W142"/>
      <c r="X142"/>
      <c r="Y142"/>
      <c r="Z142"/>
      <c r="AA142"/>
      <c r="AB142"/>
      <c r="AC142"/>
      <c r="AD142"/>
      <c r="AE142"/>
      <c r="AF142"/>
      <c r="AG142"/>
      <c r="AH142"/>
      <c r="AI142"/>
      <c r="AJ142"/>
      <c r="AK142"/>
      <c r="AL142"/>
    </row>
    <row r="143" spans="1:38" s="81" customFormat="1" ht="26.4" x14ac:dyDescent="0.25">
      <c r="A143" s="102"/>
      <c r="B143" s="103"/>
      <c r="C143" s="180" t="s">
        <v>224</v>
      </c>
      <c r="D143" s="181">
        <v>9.48</v>
      </c>
      <c r="E143" s="165" t="s">
        <v>334</v>
      </c>
      <c r="F143" s="166" t="s">
        <v>301</v>
      </c>
      <c r="G143" s="167"/>
      <c r="H143" s="21">
        <f>+D143*10%</f>
        <v>0.94800000000000006</v>
      </c>
      <c r="I143" s="21">
        <f>+D143*85%</f>
        <v>8.0579999999999998</v>
      </c>
      <c r="J143" s="140"/>
      <c r="K143"/>
      <c r="L143"/>
      <c r="M143"/>
      <c r="N143"/>
      <c r="O143"/>
      <c r="P143"/>
      <c r="Q143"/>
      <c r="R143"/>
      <c r="S143"/>
      <c r="T143"/>
      <c r="U143"/>
      <c r="V143"/>
      <c r="W143"/>
      <c r="X143"/>
      <c r="Y143"/>
      <c r="Z143"/>
      <c r="AA143"/>
      <c r="AB143"/>
      <c r="AC143"/>
      <c r="AD143"/>
      <c r="AE143"/>
      <c r="AF143"/>
      <c r="AG143"/>
      <c r="AH143"/>
      <c r="AI143"/>
      <c r="AJ143"/>
      <c r="AK143"/>
      <c r="AL143"/>
    </row>
    <row r="144" spans="1:38" s="81" customFormat="1" ht="26.4" x14ac:dyDescent="0.25">
      <c r="A144" s="102"/>
      <c r="B144" s="103"/>
      <c r="C144" s="180" t="s">
        <v>263</v>
      </c>
      <c r="D144" s="181">
        <v>86.3</v>
      </c>
      <c r="E144" s="165" t="s">
        <v>335</v>
      </c>
      <c r="F144" s="166" t="s">
        <v>336</v>
      </c>
      <c r="G144" s="167"/>
      <c r="H144" s="21">
        <f>+D144*10%</f>
        <v>8.6300000000000008</v>
      </c>
      <c r="I144" s="21">
        <f>+D144*90%</f>
        <v>77.67</v>
      </c>
      <c r="J144" s="140"/>
      <c r="K144"/>
      <c r="L144"/>
      <c r="M144"/>
      <c r="N144"/>
      <c r="O144"/>
      <c r="P144"/>
      <c r="Q144"/>
      <c r="R144"/>
      <c r="S144"/>
      <c r="T144"/>
      <c r="U144"/>
      <c r="V144"/>
      <c r="W144"/>
      <c r="X144"/>
      <c r="Y144"/>
      <c r="Z144"/>
      <c r="AA144"/>
      <c r="AB144"/>
      <c r="AC144"/>
      <c r="AD144"/>
      <c r="AE144"/>
      <c r="AF144"/>
      <c r="AG144"/>
      <c r="AH144"/>
      <c r="AI144"/>
      <c r="AJ144"/>
      <c r="AK144"/>
      <c r="AL144"/>
    </row>
    <row r="145" spans="1:38" s="81" customFormat="1" ht="26.4" x14ac:dyDescent="0.25">
      <c r="A145" s="102"/>
      <c r="B145" s="103"/>
      <c r="C145" s="180" t="s">
        <v>264</v>
      </c>
      <c r="D145" s="181">
        <v>432</v>
      </c>
      <c r="E145" s="165" t="s">
        <v>292</v>
      </c>
      <c r="F145" s="166" t="s">
        <v>315</v>
      </c>
      <c r="G145" s="167"/>
      <c r="H145" s="21"/>
      <c r="I145" s="22">
        <f>+D145*90%</f>
        <v>388.8</v>
      </c>
      <c r="J145" s="140"/>
      <c r="K145"/>
      <c r="L145"/>
      <c r="M145"/>
      <c r="N145"/>
      <c r="O145"/>
      <c r="P145"/>
      <c r="Q145"/>
      <c r="R145"/>
      <c r="S145"/>
      <c r="T145"/>
      <c r="U145"/>
      <c r="V145"/>
      <c r="W145"/>
      <c r="X145"/>
      <c r="Y145"/>
      <c r="Z145"/>
      <c r="AA145"/>
      <c r="AB145"/>
      <c r="AC145"/>
      <c r="AD145"/>
      <c r="AE145"/>
      <c r="AF145"/>
      <c r="AG145"/>
      <c r="AH145"/>
      <c r="AI145"/>
      <c r="AJ145"/>
      <c r="AK145"/>
      <c r="AL145"/>
    </row>
    <row r="146" spans="1:38" s="81" customFormat="1" ht="26.4" x14ac:dyDescent="0.25">
      <c r="A146" s="102"/>
      <c r="B146" s="103"/>
      <c r="C146" s="180" t="s">
        <v>265</v>
      </c>
      <c r="D146" s="181">
        <v>9</v>
      </c>
      <c r="E146" s="165" t="s">
        <v>292</v>
      </c>
      <c r="F146" s="166" t="s">
        <v>315</v>
      </c>
      <c r="G146" s="167"/>
      <c r="H146" s="21"/>
      <c r="I146" s="22">
        <f>+D146*90%</f>
        <v>8.1</v>
      </c>
      <c r="J146" s="140"/>
      <c r="K146"/>
      <c r="L146"/>
      <c r="M146"/>
      <c r="N146"/>
      <c r="O146"/>
      <c r="P146"/>
      <c r="Q146"/>
      <c r="R146"/>
      <c r="S146"/>
      <c r="T146"/>
      <c r="U146"/>
      <c r="V146"/>
      <c r="W146"/>
      <c r="X146"/>
      <c r="Y146"/>
      <c r="Z146"/>
      <c r="AA146"/>
      <c r="AB146"/>
      <c r="AC146"/>
      <c r="AD146"/>
      <c r="AE146"/>
      <c r="AF146"/>
      <c r="AG146"/>
      <c r="AH146"/>
      <c r="AI146"/>
      <c r="AJ146"/>
      <c r="AK146"/>
      <c r="AL146"/>
    </row>
    <row r="147" spans="1:38" s="81" customFormat="1" ht="26.4" x14ac:dyDescent="0.25">
      <c r="A147" s="102"/>
      <c r="B147" s="103"/>
      <c r="C147" s="180" t="s">
        <v>266</v>
      </c>
      <c r="D147" s="181">
        <v>0.4</v>
      </c>
      <c r="E147" s="165" t="s">
        <v>312</v>
      </c>
      <c r="F147" s="166" t="s">
        <v>293</v>
      </c>
      <c r="G147" s="167"/>
      <c r="H147" s="21"/>
      <c r="I147" s="21">
        <f>+D147*30%</f>
        <v>0.12</v>
      </c>
      <c r="J147" s="140"/>
      <c r="K147"/>
      <c r="L147"/>
      <c r="M147"/>
      <c r="N147"/>
      <c r="O147"/>
      <c r="P147"/>
      <c r="Q147"/>
      <c r="R147"/>
      <c r="S147"/>
      <c r="T147"/>
      <c r="U147"/>
      <c r="V147"/>
      <c r="W147"/>
      <c r="X147"/>
      <c r="Y147"/>
      <c r="Z147"/>
      <c r="AA147"/>
      <c r="AB147"/>
      <c r="AC147"/>
      <c r="AD147"/>
      <c r="AE147"/>
      <c r="AF147"/>
      <c r="AG147"/>
      <c r="AH147"/>
      <c r="AI147"/>
      <c r="AJ147"/>
      <c r="AK147"/>
      <c r="AL147"/>
    </row>
    <row r="148" spans="1:38" s="81" customFormat="1" ht="26.4" x14ac:dyDescent="0.25">
      <c r="A148" s="102"/>
      <c r="B148" s="103"/>
      <c r="C148" s="180" t="s">
        <v>240</v>
      </c>
      <c r="D148" s="181">
        <v>9</v>
      </c>
      <c r="E148" s="165" t="s">
        <v>312</v>
      </c>
      <c r="F148" s="166" t="s">
        <v>293</v>
      </c>
      <c r="G148" s="167"/>
      <c r="H148" s="21"/>
      <c r="I148" s="21">
        <f>+D148*30%</f>
        <v>2.6999999999999997</v>
      </c>
      <c r="J148" s="140"/>
      <c r="K148"/>
      <c r="L148"/>
      <c r="M148"/>
      <c r="N148"/>
      <c r="O148"/>
      <c r="P148"/>
      <c r="Q148"/>
      <c r="R148"/>
      <c r="S148"/>
      <c r="T148"/>
      <c r="U148"/>
      <c r="V148"/>
      <c r="W148"/>
      <c r="X148"/>
      <c r="Y148"/>
      <c r="Z148"/>
      <c r="AA148"/>
      <c r="AB148"/>
      <c r="AC148"/>
      <c r="AD148"/>
      <c r="AE148"/>
      <c r="AF148"/>
      <c r="AG148"/>
      <c r="AH148"/>
      <c r="AI148"/>
      <c r="AJ148"/>
      <c r="AK148"/>
      <c r="AL148"/>
    </row>
    <row r="149" spans="1:38" s="81" customFormat="1" ht="26.4" x14ac:dyDescent="0.25">
      <c r="A149" s="102"/>
      <c r="B149" s="103"/>
      <c r="C149" s="180" t="s">
        <v>231</v>
      </c>
      <c r="D149" s="181">
        <v>15.5664</v>
      </c>
      <c r="E149" s="165" t="s">
        <v>307</v>
      </c>
      <c r="F149" s="166" t="s">
        <v>293</v>
      </c>
      <c r="G149" s="167"/>
      <c r="H149" s="21"/>
      <c r="I149" s="21">
        <f>+D149*30%</f>
        <v>4.6699199999999994</v>
      </c>
      <c r="J149" s="140"/>
      <c r="K149"/>
      <c r="L149"/>
      <c r="M149"/>
      <c r="N149"/>
      <c r="O149"/>
      <c r="P149"/>
      <c r="Q149"/>
      <c r="R149"/>
      <c r="S149"/>
      <c r="T149"/>
      <c r="U149"/>
      <c r="V149"/>
      <c r="W149"/>
      <c r="X149"/>
      <c r="Y149"/>
      <c r="Z149"/>
      <c r="AA149"/>
      <c r="AB149"/>
      <c r="AC149"/>
      <c r="AD149"/>
      <c r="AE149"/>
      <c r="AF149"/>
      <c r="AG149"/>
      <c r="AH149"/>
      <c r="AI149"/>
      <c r="AJ149"/>
      <c r="AK149"/>
      <c r="AL149"/>
    </row>
    <row r="150" spans="1:38" s="81" customFormat="1" x14ac:dyDescent="0.25">
      <c r="A150" s="102"/>
      <c r="B150" s="103"/>
      <c r="C150" s="180" t="s">
        <v>218</v>
      </c>
      <c r="D150" s="181">
        <v>22.5</v>
      </c>
      <c r="E150" s="165" t="s">
        <v>297</v>
      </c>
      <c r="F150" s="166" t="s">
        <v>298</v>
      </c>
      <c r="G150" s="167"/>
      <c r="H150" s="21"/>
      <c r="I150" s="21"/>
      <c r="J150" s="140"/>
      <c r="K150"/>
      <c r="L150"/>
      <c r="M150"/>
      <c r="N150"/>
      <c r="O150"/>
      <c r="P150"/>
      <c r="Q150"/>
      <c r="R150"/>
      <c r="S150"/>
      <c r="T150"/>
      <c r="U150"/>
      <c r="V150"/>
      <c r="W150"/>
      <c r="X150"/>
      <c r="Y150"/>
      <c r="Z150"/>
      <c r="AA150"/>
      <c r="AB150"/>
      <c r="AC150"/>
      <c r="AD150"/>
      <c r="AE150"/>
      <c r="AF150"/>
      <c r="AG150"/>
      <c r="AH150"/>
      <c r="AI150"/>
      <c r="AJ150"/>
      <c r="AK150"/>
      <c r="AL150"/>
    </row>
    <row r="151" spans="1:38" s="81" customFormat="1" ht="26.4" x14ac:dyDescent="0.25">
      <c r="A151" s="102"/>
      <c r="B151" s="103"/>
      <c r="C151" s="180" t="s">
        <v>256</v>
      </c>
      <c r="D151" s="181">
        <v>6</v>
      </c>
      <c r="E151" s="165" t="s">
        <v>300</v>
      </c>
      <c r="F151" s="166" t="s">
        <v>298</v>
      </c>
      <c r="G151" s="167"/>
      <c r="H151" s="21"/>
      <c r="I151" s="21"/>
      <c r="J151" s="140"/>
      <c r="K151"/>
      <c r="L151"/>
      <c r="M151"/>
      <c r="N151"/>
      <c r="O151"/>
      <c r="P151"/>
      <c r="Q151"/>
      <c r="R151"/>
      <c r="S151"/>
      <c r="T151"/>
      <c r="U151"/>
      <c r="V151"/>
      <c r="W151"/>
      <c r="X151"/>
      <c r="Y151"/>
      <c r="Z151"/>
      <c r="AA151"/>
      <c r="AB151"/>
      <c r="AC151"/>
      <c r="AD151"/>
      <c r="AE151"/>
      <c r="AF151"/>
      <c r="AG151"/>
      <c r="AH151"/>
      <c r="AI151"/>
      <c r="AJ151"/>
      <c r="AK151"/>
      <c r="AL151"/>
    </row>
    <row r="152" spans="1:38" s="81" customFormat="1" ht="26.4" x14ac:dyDescent="0.25">
      <c r="A152" s="102"/>
      <c r="B152" s="103"/>
      <c r="C152" s="180" t="s">
        <v>267</v>
      </c>
      <c r="D152" s="181">
        <v>843.75</v>
      </c>
      <c r="E152" s="165" t="s">
        <v>288</v>
      </c>
      <c r="F152" s="166" t="s">
        <v>316</v>
      </c>
      <c r="G152" s="167"/>
      <c r="H152" s="21">
        <f>+D152*10%</f>
        <v>84.375</v>
      </c>
      <c r="I152" s="21">
        <f>+D152*40%</f>
        <v>337.5</v>
      </c>
      <c r="J152" s="140"/>
      <c r="K152"/>
      <c r="L152"/>
      <c r="M152"/>
      <c r="N152"/>
      <c r="O152"/>
      <c r="P152"/>
      <c r="Q152"/>
      <c r="R152"/>
      <c r="S152"/>
      <c r="T152"/>
      <c r="U152"/>
      <c r="V152"/>
      <c r="W152"/>
      <c r="X152"/>
      <c r="Y152"/>
      <c r="Z152"/>
      <c r="AA152"/>
      <c r="AB152"/>
      <c r="AC152"/>
      <c r="AD152"/>
      <c r="AE152"/>
      <c r="AF152"/>
      <c r="AG152"/>
      <c r="AH152"/>
      <c r="AI152"/>
      <c r="AJ152"/>
      <c r="AK152"/>
      <c r="AL152"/>
    </row>
    <row r="153" spans="1:38" s="81" customFormat="1" ht="26.4" x14ac:dyDescent="0.25">
      <c r="A153" s="102"/>
      <c r="B153" s="103"/>
      <c r="C153" s="180" t="s">
        <v>257</v>
      </c>
      <c r="D153" s="181">
        <v>43.3</v>
      </c>
      <c r="E153" s="165" t="s">
        <v>300</v>
      </c>
      <c r="F153" s="166" t="s">
        <v>321</v>
      </c>
      <c r="G153" s="167"/>
      <c r="H153" s="21">
        <f>+D153*10%</f>
        <v>4.33</v>
      </c>
      <c r="I153" s="21">
        <f>+D153*5%</f>
        <v>2.165</v>
      </c>
      <c r="J153" s="140"/>
      <c r="K153"/>
      <c r="L153"/>
      <c r="M153"/>
      <c r="N153"/>
      <c r="O153"/>
      <c r="P153"/>
      <c r="Q153"/>
      <c r="R153"/>
      <c r="S153"/>
      <c r="T153"/>
      <c r="U153"/>
      <c r="V153"/>
      <c r="W153"/>
      <c r="X153"/>
      <c r="Y153"/>
      <c r="Z153"/>
      <c r="AA153"/>
      <c r="AB153"/>
      <c r="AC153"/>
      <c r="AD153"/>
      <c r="AE153"/>
      <c r="AF153"/>
      <c r="AG153"/>
      <c r="AH153"/>
      <c r="AI153"/>
      <c r="AJ153"/>
      <c r="AK153"/>
      <c r="AL153"/>
    </row>
    <row r="154" spans="1:38" s="81" customFormat="1" ht="26.4" x14ac:dyDescent="0.25">
      <c r="A154" s="102"/>
      <c r="B154" s="103"/>
      <c r="C154" s="180" t="s">
        <v>268</v>
      </c>
      <c r="D154" s="181">
        <v>2137.5</v>
      </c>
      <c r="E154" s="165" t="s">
        <v>288</v>
      </c>
      <c r="F154" s="166" t="s">
        <v>316</v>
      </c>
      <c r="G154" s="167"/>
      <c r="H154" s="21">
        <f>+D154*10%</f>
        <v>213.75</v>
      </c>
      <c r="I154" s="21">
        <f>+D154*40%</f>
        <v>855</v>
      </c>
      <c r="J154" s="140"/>
      <c r="K154"/>
      <c r="L154"/>
      <c r="M154"/>
      <c r="N154"/>
      <c r="O154"/>
      <c r="P154"/>
      <c r="Q154"/>
      <c r="R154"/>
      <c r="S154"/>
      <c r="T154"/>
      <c r="U154"/>
      <c r="V154"/>
      <c r="W154"/>
      <c r="X154"/>
      <c r="Y154"/>
      <c r="Z154"/>
      <c r="AA154"/>
      <c r="AB154"/>
      <c r="AC154"/>
      <c r="AD154"/>
      <c r="AE154"/>
      <c r="AF154"/>
      <c r="AG154"/>
      <c r="AH154"/>
      <c r="AI154"/>
      <c r="AJ154"/>
      <c r="AK154"/>
      <c r="AL154"/>
    </row>
    <row r="155" spans="1:38" s="81" customFormat="1" ht="17.55" customHeight="1" x14ac:dyDescent="0.25">
      <c r="A155" s="102">
        <v>5</v>
      </c>
      <c r="B155" s="103" t="s">
        <v>81</v>
      </c>
      <c r="C155" s="180" t="s">
        <v>232</v>
      </c>
      <c r="D155" s="181">
        <v>15436.96</v>
      </c>
      <c r="E155" s="165" t="s">
        <v>297</v>
      </c>
      <c r="F155" s="428" t="s">
        <v>289</v>
      </c>
      <c r="G155" s="429"/>
      <c r="H155" s="21"/>
      <c r="I155" s="21">
        <f>+D155*90%</f>
        <v>13893.263999999999</v>
      </c>
      <c r="J155" s="140"/>
      <c r="K155"/>
      <c r="L155"/>
      <c r="M155"/>
      <c r="N155"/>
      <c r="O155"/>
      <c r="P155"/>
      <c r="Q155"/>
      <c r="R155"/>
      <c r="S155"/>
      <c r="T155"/>
      <c r="U155"/>
      <c r="V155"/>
      <c r="W155"/>
      <c r="X155"/>
      <c r="Y155"/>
      <c r="Z155"/>
      <c r="AA155"/>
      <c r="AB155"/>
      <c r="AC155"/>
      <c r="AD155"/>
      <c r="AE155"/>
      <c r="AF155"/>
      <c r="AG155"/>
      <c r="AH155"/>
      <c r="AI155"/>
      <c r="AJ155"/>
      <c r="AK155"/>
      <c r="AL155"/>
    </row>
    <row r="156" spans="1:38" s="81" customFormat="1" ht="17.55" customHeight="1" x14ac:dyDescent="0.25">
      <c r="A156" s="102"/>
      <c r="B156" s="103"/>
      <c r="C156" s="180" t="s">
        <v>269</v>
      </c>
      <c r="D156" s="181">
        <v>385</v>
      </c>
      <c r="E156" s="165" t="s">
        <v>297</v>
      </c>
      <c r="F156" s="166" t="s">
        <v>289</v>
      </c>
      <c r="G156" s="167"/>
      <c r="H156" s="21"/>
      <c r="I156" s="21">
        <f>+D156*90%</f>
        <v>346.5</v>
      </c>
      <c r="J156" s="140"/>
      <c r="K156"/>
      <c r="L156"/>
      <c r="M156"/>
      <c r="N156"/>
      <c r="O156"/>
      <c r="P156"/>
      <c r="Q156"/>
      <c r="R156"/>
      <c r="S156"/>
      <c r="T156"/>
      <c r="U156"/>
      <c r="V156"/>
      <c r="W156"/>
      <c r="X156"/>
      <c r="Y156"/>
      <c r="Z156"/>
      <c r="AA156"/>
      <c r="AB156"/>
      <c r="AC156"/>
      <c r="AD156"/>
      <c r="AE156"/>
      <c r="AF156"/>
      <c r="AG156"/>
      <c r="AH156"/>
      <c r="AI156"/>
      <c r="AJ156"/>
      <c r="AK156"/>
      <c r="AL156"/>
    </row>
    <row r="157" spans="1:38" s="81" customFormat="1" ht="17.55" customHeight="1" x14ac:dyDescent="0.25">
      <c r="A157" s="102"/>
      <c r="B157" s="103"/>
      <c r="C157" s="180" t="s">
        <v>220</v>
      </c>
      <c r="D157" s="181">
        <v>78</v>
      </c>
      <c r="E157" s="165" t="s">
        <v>288</v>
      </c>
      <c r="F157" s="166" t="s">
        <v>289</v>
      </c>
      <c r="G157" s="167"/>
      <c r="H157" s="21"/>
      <c r="I157" s="21">
        <f>+D157*90%</f>
        <v>70.2</v>
      </c>
      <c r="J157" s="140"/>
      <c r="K157"/>
      <c r="L157"/>
      <c r="M157"/>
      <c r="N157"/>
      <c r="O157"/>
      <c r="P157"/>
      <c r="Q157"/>
      <c r="R157"/>
      <c r="S157"/>
      <c r="T157"/>
      <c r="U157"/>
      <c r="V157"/>
      <c r="W157"/>
      <c r="X157"/>
      <c r="Y157"/>
      <c r="Z157"/>
      <c r="AA157"/>
      <c r="AB157"/>
      <c r="AC157"/>
      <c r="AD157"/>
      <c r="AE157"/>
      <c r="AF157"/>
      <c r="AG157"/>
      <c r="AH157"/>
      <c r="AI157"/>
      <c r="AJ157"/>
      <c r="AK157"/>
      <c r="AL157"/>
    </row>
    <row r="158" spans="1:38" s="81" customFormat="1" ht="17.55" customHeight="1" x14ac:dyDescent="0.25">
      <c r="A158" s="102"/>
      <c r="B158" s="103"/>
      <c r="C158" s="180" t="s">
        <v>270</v>
      </c>
      <c r="D158" s="181">
        <v>726.26183941605802</v>
      </c>
      <c r="E158" s="165" t="s">
        <v>331</v>
      </c>
      <c r="F158" s="166" t="s">
        <v>299</v>
      </c>
      <c r="G158" s="167"/>
      <c r="H158" s="21">
        <f>+D158*12%</f>
        <v>87.151420729926954</v>
      </c>
      <c r="I158" s="21">
        <f>+D158*95%</f>
        <v>689.94874744525509</v>
      </c>
      <c r="J158" s="140"/>
      <c r="K158"/>
      <c r="L158"/>
      <c r="M158"/>
      <c r="N158"/>
      <c r="O158"/>
      <c r="P158"/>
      <c r="Q158"/>
      <c r="R158"/>
      <c r="S158"/>
      <c r="T158"/>
      <c r="U158"/>
      <c r="V158"/>
      <c r="W158"/>
      <c r="X158"/>
      <c r="Y158"/>
      <c r="Z158"/>
      <c r="AA158"/>
      <c r="AB158"/>
      <c r="AC158"/>
      <c r="AD158"/>
      <c r="AE158"/>
      <c r="AF158"/>
      <c r="AG158"/>
      <c r="AH158"/>
      <c r="AI158"/>
      <c r="AJ158"/>
      <c r="AK158"/>
      <c r="AL158"/>
    </row>
    <row r="159" spans="1:38" s="81" customFormat="1" ht="17.55" customHeight="1" x14ac:dyDescent="0.25">
      <c r="A159" s="102"/>
      <c r="B159" s="103"/>
      <c r="C159" s="180" t="s">
        <v>244</v>
      </c>
      <c r="D159" s="181">
        <v>2103.8249999999998</v>
      </c>
      <c r="E159" s="165" t="s">
        <v>331</v>
      </c>
      <c r="F159" s="166" t="s">
        <v>299</v>
      </c>
      <c r="G159" s="67"/>
      <c r="H159" s="21">
        <f>+D159*12%</f>
        <v>252.45899999999997</v>
      </c>
      <c r="I159" s="21">
        <f>+D159*95%</f>
        <v>1998.6337499999997</v>
      </c>
      <c r="J159" s="140"/>
      <c r="K159"/>
      <c r="L159"/>
      <c r="M159"/>
      <c r="N159"/>
      <c r="O159"/>
      <c r="P159"/>
      <c r="Q159"/>
      <c r="R159"/>
      <c r="S159"/>
      <c r="T159"/>
      <c r="U159"/>
      <c r="V159"/>
      <c r="W159"/>
      <c r="X159"/>
      <c r="Y159"/>
      <c r="Z159"/>
      <c r="AA159"/>
      <c r="AB159"/>
      <c r="AC159"/>
      <c r="AD159"/>
      <c r="AE159"/>
      <c r="AF159"/>
      <c r="AG159"/>
      <c r="AH159"/>
      <c r="AI159"/>
      <c r="AJ159"/>
      <c r="AK159"/>
      <c r="AL159"/>
    </row>
    <row r="160" spans="1:38" s="81" customFormat="1" ht="17.55" customHeight="1" x14ac:dyDescent="0.25">
      <c r="A160" s="102"/>
      <c r="B160" s="103"/>
      <c r="C160" s="180" t="s">
        <v>261</v>
      </c>
      <c r="D160" s="181">
        <v>104.7303</v>
      </c>
      <c r="E160" s="165" t="s">
        <v>331</v>
      </c>
      <c r="F160" s="166" t="s">
        <v>299</v>
      </c>
      <c r="G160" s="67"/>
      <c r="H160" s="21">
        <f>+D160*12%</f>
        <v>12.567636</v>
      </c>
      <c r="I160" s="21">
        <f>+D160*95%</f>
        <v>99.493784999999988</v>
      </c>
      <c r="J160" s="140"/>
      <c r="K160"/>
      <c r="L160"/>
      <c r="M160"/>
      <c r="N160"/>
      <c r="O160"/>
      <c r="P160"/>
      <c r="Q160"/>
      <c r="R160"/>
      <c r="S160"/>
      <c r="T160"/>
      <c r="U160"/>
      <c r="V160"/>
      <c r="W160"/>
      <c r="X160"/>
      <c r="Y160"/>
      <c r="Z160"/>
      <c r="AA160"/>
      <c r="AB160"/>
      <c r="AC160"/>
      <c r="AD160"/>
      <c r="AE160"/>
      <c r="AF160"/>
      <c r="AG160"/>
      <c r="AH160"/>
      <c r="AI160"/>
      <c r="AJ160"/>
      <c r="AK160"/>
      <c r="AL160"/>
    </row>
    <row r="161" spans="1:38" s="81" customFormat="1" ht="17.55" customHeight="1" x14ac:dyDescent="0.25">
      <c r="A161" s="102"/>
      <c r="B161" s="103"/>
      <c r="C161" s="180" t="s">
        <v>217</v>
      </c>
      <c r="D161" s="181">
        <v>17.25</v>
      </c>
      <c r="E161" s="165" t="s">
        <v>331</v>
      </c>
      <c r="F161" s="166" t="s">
        <v>296</v>
      </c>
      <c r="G161" s="67"/>
      <c r="H161" s="21">
        <f>+D161*15%</f>
        <v>2.5874999999999999</v>
      </c>
      <c r="I161" s="21">
        <f>+D161*84%</f>
        <v>14.49</v>
      </c>
      <c r="J161" s="140"/>
      <c r="K161"/>
      <c r="L161"/>
      <c r="M161"/>
      <c r="N161"/>
      <c r="O161"/>
      <c r="P161"/>
      <c r="Q161"/>
      <c r="R161"/>
      <c r="S161"/>
      <c r="T161"/>
      <c r="U161"/>
      <c r="V161"/>
      <c r="W161"/>
      <c r="X161"/>
      <c r="Y161"/>
      <c r="Z161"/>
      <c r="AA161"/>
      <c r="AB161"/>
      <c r="AC161"/>
      <c r="AD161"/>
      <c r="AE161"/>
      <c r="AF161"/>
      <c r="AG161"/>
      <c r="AH161"/>
      <c r="AI161"/>
      <c r="AJ161"/>
      <c r="AK161"/>
      <c r="AL161"/>
    </row>
    <row r="162" spans="1:38" s="81" customFormat="1" ht="17.55" customHeight="1" x14ac:dyDescent="0.25">
      <c r="A162" s="102"/>
      <c r="B162" s="103"/>
      <c r="C162" s="180" t="s">
        <v>234</v>
      </c>
      <c r="D162" s="181">
        <v>11466.24</v>
      </c>
      <c r="E162" s="165" t="s">
        <v>288</v>
      </c>
      <c r="F162" s="166" t="s">
        <v>309</v>
      </c>
      <c r="G162" s="67"/>
      <c r="H162" s="21">
        <f>+D162*7%</f>
        <v>802.63680000000011</v>
      </c>
      <c r="I162" s="21">
        <f>+D162*92%</f>
        <v>10548.9408</v>
      </c>
      <c r="J162" s="140"/>
      <c r="K162"/>
      <c r="L162"/>
      <c r="M162"/>
      <c r="N162"/>
      <c r="O162"/>
      <c r="P162"/>
      <c r="Q162"/>
      <c r="R162"/>
      <c r="S162"/>
      <c r="T162"/>
      <c r="U162"/>
      <c r="V162"/>
      <c r="W162"/>
      <c r="X162"/>
      <c r="Y162"/>
      <c r="Z162"/>
      <c r="AA162"/>
      <c r="AB162"/>
      <c r="AC162"/>
      <c r="AD162"/>
      <c r="AE162"/>
      <c r="AF162"/>
      <c r="AG162"/>
      <c r="AH162"/>
      <c r="AI162"/>
      <c r="AJ162"/>
      <c r="AK162"/>
      <c r="AL162"/>
    </row>
    <row r="163" spans="1:38" s="81" customFormat="1" ht="17.55" customHeight="1" x14ac:dyDescent="0.25">
      <c r="A163" s="102"/>
      <c r="B163" s="103"/>
      <c r="C163" s="180" t="s">
        <v>222</v>
      </c>
      <c r="D163" s="181">
        <v>384</v>
      </c>
      <c r="E163" s="165" t="s">
        <v>337</v>
      </c>
      <c r="F163" s="166" t="s">
        <v>296</v>
      </c>
      <c r="G163" s="67"/>
      <c r="H163" s="21">
        <f>+D163*15%</f>
        <v>57.599999999999994</v>
      </c>
      <c r="I163" s="21">
        <f>+D163*84%</f>
        <v>322.56</v>
      </c>
      <c r="J163" s="140"/>
      <c r="K163"/>
      <c r="L163"/>
      <c r="M163"/>
      <c r="N163"/>
      <c r="O163"/>
      <c r="P163"/>
      <c r="Q163"/>
      <c r="R163"/>
      <c r="S163"/>
      <c r="T163"/>
      <c r="U163"/>
      <c r="V163"/>
      <c r="W163"/>
      <c r="X163"/>
      <c r="Y163"/>
      <c r="Z163"/>
      <c r="AA163"/>
      <c r="AB163"/>
      <c r="AC163"/>
      <c r="AD163"/>
      <c r="AE163"/>
      <c r="AF163"/>
      <c r="AG163"/>
      <c r="AH163"/>
      <c r="AI163"/>
      <c r="AJ163"/>
      <c r="AK163"/>
      <c r="AL163"/>
    </row>
    <row r="164" spans="1:38" s="81" customFormat="1" ht="17.55" customHeight="1" x14ac:dyDescent="0.25">
      <c r="A164" s="102"/>
      <c r="B164" s="103"/>
      <c r="C164" s="180" t="s">
        <v>271</v>
      </c>
      <c r="D164" s="181">
        <v>1180</v>
      </c>
      <c r="E164" s="165" t="s">
        <v>331</v>
      </c>
      <c r="F164" s="166" t="s">
        <v>304</v>
      </c>
      <c r="G164" s="67"/>
      <c r="H164" s="21">
        <f>+D164*20%</f>
        <v>236</v>
      </c>
      <c r="I164" s="21">
        <f>+D164*60%</f>
        <v>708</v>
      </c>
      <c r="J164" s="140"/>
      <c r="K164"/>
      <c r="L164"/>
      <c r="M164"/>
      <c r="N164"/>
      <c r="O164"/>
      <c r="P164"/>
      <c r="Q164"/>
      <c r="R164"/>
      <c r="S164"/>
      <c r="T164"/>
      <c r="U164"/>
      <c r="V164"/>
      <c r="W164"/>
      <c r="X164"/>
      <c r="Y164"/>
      <c r="Z164"/>
      <c r="AA164"/>
      <c r="AB164"/>
      <c r="AC164"/>
      <c r="AD164"/>
      <c r="AE164"/>
      <c r="AF164"/>
      <c r="AG164"/>
      <c r="AH164"/>
      <c r="AI164"/>
      <c r="AJ164"/>
      <c r="AK164"/>
      <c r="AL164"/>
    </row>
    <row r="165" spans="1:38" s="81" customFormat="1" ht="17.55" customHeight="1" x14ac:dyDescent="0.25">
      <c r="A165" s="102"/>
      <c r="B165" s="103"/>
      <c r="C165" s="180" t="s">
        <v>272</v>
      </c>
      <c r="D165" s="181">
        <v>22.5</v>
      </c>
      <c r="E165" s="165"/>
      <c r="F165" s="166"/>
      <c r="G165" s="67"/>
      <c r="H165" s="21"/>
      <c r="I165" s="21"/>
      <c r="J165" s="140"/>
      <c r="K165"/>
      <c r="L165"/>
      <c r="M165"/>
      <c r="N165"/>
      <c r="O165"/>
      <c r="P165"/>
      <c r="Q165"/>
      <c r="R165"/>
      <c r="S165"/>
      <c r="T165"/>
      <c r="U165"/>
      <c r="V165"/>
      <c r="W165"/>
      <c r="X165"/>
      <c r="Y165"/>
      <c r="Z165"/>
      <c r="AA165"/>
      <c r="AB165"/>
      <c r="AC165"/>
      <c r="AD165"/>
      <c r="AE165"/>
      <c r="AF165"/>
      <c r="AG165"/>
      <c r="AH165"/>
      <c r="AI165"/>
      <c r="AJ165"/>
      <c r="AK165"/>
      <c r="AL165"/>
    </row>
    <row r="166" spans="1:38" s="81" customFormat="1" ht="17.55" customHeight="1" x14ac:dyDescent="0.25">
      <c r="A166" s="102"/>
      <c r="B166" s="103"/>
      <c r="C166" s="180" t="s">
        <v>273</v>
      </c>
      <c r="D166" s="181">
        <v>710.09</v>
      </c>
      <c r="E166" s="165" t="s">
        <v>338</v>
      </c>
      <c r="F166" s="166" t="s">
        <v>304</v>
      </c>
      <c r="G166" s="67"/>
      <c r="H166" s="21">
        <f>+D166*20%</f>
        <v>142.018</v>
      </c>
      <c r="I166" s="21">
        <f>+D166*60%</f>
        <v>426.05400000000003</v>
      </c>
      <c r="J166" s="140"/>
      <c r="K166"/>
      <c r="L166"/>
      <c r="M166"/>
      <c r="N166"/>
      <c r="O166"/>
      <c r="P166"/>
      <c r="Q166"/>
      <c r="R166"/>
      <c r="S166"/>
      <c r="T166"/>
      <c r="U166"/>
      <c r="V166"/>
      <c r="W166"/>
      <c r="X166"/>
      <c r="Y166"/>
      <c r="Z166"/>
      <c r="AA166"/>
      <c r="AB166"/>
      <c r="AC166"/>
      <c r="AD166"/>
      <c r="AE166"/>
      <c r="AF166"/>
      <c r="AG166"/>
      <c r="AH166"/>
      <c r="AI166"/>
      <c r="AJ166"/>
      <c r="AK166"/>
      <c r="AL166"/>
    </row>
    <row r="167" spans="1:38" s="81" customFormat="1" ht="17.55" customHeight="1" x14ac:dyDescent="0.25">
      <c r="A167" s="102"/>
      <c r="B167" s="103"/>
      <c r="C167" s="180" t="s">
        <v>274</v>
      </c>
      <c r="D167" s="181">
        <v>1914.08</v>
      </c>
      <c r="E167" s="165" t="s">
        <v>339</v>
      </c>
      <c r="F167" s="166" t="s">
        <v>304</v>
      </c>
      <c r="G167" s="67"/>
      <c r="H167" s="21">
        <f>+D167*20%</f>
        <v>382.81600000000003</v>
      </c>
      <c r="I167" s="21">
        <f>+D167*60%</f>
        <v>1148.4479999999999</v>
      </c>
      <c r="J167" s="140"/>
      <c r="K167"/>
      <c r="L167"/>
      <c r="M167"/>
      <c r="N167"/>
      <c r="O167"/>
      <c r="P167"/>
      <c r="Q167"/>
      <c r="R167"/>
      <c r="S167"/>
      <c r="T167"/>
      <c r="U167"/>
      <c r="V167"/>
      <c r="W167"/>
      <c r="X167"/>
      <c r="Y167"/>
      <c r="Z167"/>
      <c r="AA167"/>
      <c r="AB167"/>
      <c r="AC167"/>
      <c r="AD167"/>
      <c r="AE167"/>
      <c r="AF167"/>
      <c r="AG167"/>
      <c r="AH167"/>
      <c r="AI167"/>
      <c r="AJ167"/>
      <c r="AK167"/>
      <c r="AL167"/>
    </row>
    <row r="168" spans="1:38" s="81" customFormat="1" ht="17.55" customHeight="1" x14ac:dyDescent="0.25">
      <c r="A168" s="102"/>
      <c r="B168" s="103"/>
      <c r="C168" s="180" t="s">
        <v>275</v>
      </c>
      <c r="D168" s="181">
        <v>50.62</v>
      </c>
      <c r="E168" s="165"/>
      <c r="F168" s="166"/>
      <c r="G168" s="67"/>
      <c r="H168" s="21"/>
      <c r="I168" s="21"/>
      <c r="J168" s="140"/>
      <c r="K168"/>
      <c r="L168"/>
      <c r="M168"/>
      <c r="N168"/>
      <c r="O168"/>
      <c r="P168"/>
      <c r="Q168"/>
      <c r="R168"/>
      <c r="S168"/>
      <c r="T168"/>
      <c r="U168"/>
      <c r="V168"/>
      <c r="W168"/>
      <c r="X168"/>
      <c r="Y168"/>
      <c r="Z168"/>
      <c r="AA168"/>
      <c r="AB168"/>
      <c r="AC168"/>
      <c r="AD168"/>
      <c r="AE168"/>
      <c r="AF168"/>
      <c r="AG168"/>
      <c r="AH168"/>
      <c r="AI168"/>
      <c r="AJ168"/>
      <c r="AK168"/>
      <c r="AL168"/>
    </row>
    <row r="169" spans="1:38" s="81" customFormat="1" ht="17.55" customHeight="1" x14ac:dyDescent="0.25">
      <c r="A169" s="102"/>
      <c r="B169" s="103"/>
      <c r="C169" s="180" t="s">
        <v>262</v>
      </c>
      <c r="D169" s="181">
        <v>1861.91</v>
      </c>
      <c r="E169" s="165" t="s">
        <v>332</v>
      </c>
      <c r="F169" s="166" t="s">
        <v>333</v>
      </c>
      <c r="G169" s="67"/>
      <c r="H169" s="21">
        <f>+D169*30%</f>
        <v>558.57299999999998</v>
      </c>
      <c r="I169" s="21">
        <f>+D169*60%</f>
        <v>1117.146</v>
      </c>
      <c r="J169" s="140"/>
      <c r="K169"/>
      <c r="L169"/>
      <c r="M169"/>
      <c r="N169"/>
      <c r="O169"/>
      <c r="P169"/>
      <c r="Q169"/>
      <c r="R169"/>
      <c r="S169"/>
      <c r="T169"/>
      <c r="U169"/>
      <c r="V169"/>
      <c r="W169"/>
      <c r="X169"/>
      <c r="Y169"/>
      <c r="Z169"/>
      <c r="AA169"/>
      <c r="AB169"/>
      <c r="AC169"/>
      <c r="AD169"/>
      <c r="AE169"/>
      <c r="AF169"/>
      <c r="AG169"/>
      <c r="AH169"/>
      <c r="AI169"/>
      <c r="AJ169"/>
      <c r="AK169"/>
      <c r="AL169"/>
    </row>
    <row r="170" spans="1:38" s="81" customFormat="1" ht="17.55" customHeight="1" x14ac:dyDescent="0.25">
      <c r="A170" s="102"/>
      <c r="B170" s="103"/>
      <c r="C170" s="180" t="s">
        <v>276</v>
      </c>
      <c r="D170" s="181">
        <v>3109.2671999999998</v>
      </c>
      <c r="E170" s="165" t="s">
        <v>288</v>
      </c>
      <c r="F170" s="166" t="s">
        <v>293</v>
      </c>
      <c r="G170" s="67"/>
      <c r="H170" s="21">
        <f>+D170*30%</f>
        <v>932.78015999999991</v>
      </c>
      <c r="I170" s="21">
        <f>+D170*40%</f>
        <v>1243.70688</v>
      </c>
      <c r="J170" s="140"/>
      <c r="K170"/>
      <c r="L170"/>
      <c r="M170"/>
      <c r="N170"/>
      <c r="O170"/>
      <c r="P170"/>
      <c r="Q170"/>
      <c r="R170"/>
      <c r="S170"/>
      <c r="T170"/>
      <c r="U170"/>
      <c r="V170"/>
      <c r="W170"/>
      <c r="X170"/>
      <c r="Y170"/>
      <c r="Z170"/>
      <c r="AA170"/>
      <c r="AB170"/>
      <c r="AC170"/>
      <c r="AD170"/>
      <c r="AE170"/>
      <c r="AF170"/>
      <c r="AG170"/>
      <c r="AH170"/>
      <c r="AI170"/>
      <c r="AJ170"/>
      <c r="AK170"/>
      <c r="AL170"/>
    </row>
    <row r="171" spans="1:38" s="81" customFormat="1" ht="17.55" customHeight="1" x14ac:dyDescent="0.25">
      <c r="A171" s="102"/>
      <c r="B171" s="103"/>
      <c r="C171" s="180" t="s">
        <v>224</v>
      </c>
      <c r="D171" s="181">
        <v>391.22</v>
      </c>
      <c r="E171" s="165" t="s">
        <v>334</v>
      </c>
      <c r="F171" s="166" t="s">
        <v>301</v>
      </c>
      <c r="G171" s="67"/>
      <c r="H171" s="21">
        <f>+D171*10%</f>
        <v>39.122000000000007</v>
      </c>
      <c r="I171" s="21">
        <f>+D171*85%</f>
        <v>332.53700000000003</v>
      </c>
      <c r="J171" s="140"/>
      <c r="K171"/>
      <c r="L171"/>
      <c r="M171"/>
      <c r="N171"/>
      <c r="O171"/>
      <c r="P171"/>
      <c r="Q171"/>
      <c r="R171"/>
      <c r="S171"/>
      <c r="T171"/>
      <c r="U171"/>
      <c r="V171"/>
      <c r="W171"/>
      <c r="X171"/>
      <c r="Y171"/>
      <c r="Z171"/>
      <c r="AA171"/>
      <c r="AB171"/>
      <c r="AC171"/>
      <c r="AD171"/>
      <c r="AE171"/>
      <c r="AF171"/>
      <c r="AG171"/>
      <c r="AH171"/>
      <c r="AI171"/>
      <c r="AJ171"/>
      <c r="AK171"/>
      <c r="AL171"/>
    </row>
    <row r="172" spans="1:38" s="81" customFormat="1" ht="17.55" customHeight="1" x14ac:dyDescent="0.25">
      <c r="A172" s="102"/>
      <c r="B172" s="103"/>
      <c r="C172" s="180" t="s">
        <v>263</v>
      </c>
      <c r="D172" s="181">
        <v>13601.86</v>
      </c>
      <c r="E172" s="165" t="s">
        <v>335</v>
      </c>
      <c r="F172" s="166" t="s">
        <v>336</v>
      </c>
      <c r="G172" s="67"/>
      <c r="H172" s="21">
        <f>+D172*10%</f>
        <v>1360.1860000000001</v>
      </c>
      <c r="I172" s="21">
        <f>+D172*90%</f>
        <v>12241.674000000001</v>
      </c>
      <c r="J172" s="140"/>
      <c r="K172"/>
      <c r="L172"/>
      <c r="M172"/>
      <c r="N172"/>
      <c r="O172"/>
      <c r="P172"/>
      <c r="Q172"/>
      <c r="R172"/>
      <c r="S172"/>
      <c r="T172"/>
      <c r="U172"/>
      <c r="V172"/>
      <c r="W172"/>
      <c r="X172"/>
      <c r="Y172"/>
      <c r="Z172"/>
      <c r="AA172"/>
      <c r="AB172"/>
      <c r="AC172"/>
      <c r="AD172"/>
      <c r="AE172"/>
      <c r="AF172"/>
      <c r="AG172"/>
      <c r="AH172"/>
      <c r="AI172"/>
      <c r="AJ172"/>
      <c r="AK172"/>
      <c r="AL172"/>
    </row>
    <row r="173" spans="1:38" s="81" customFormat="1" ht="17.55" customHeight="1" x14ac:dyDescent="0.25">
      <c r="A173" s="102"/>
      <c r="B173" s="103"/>
      <c r="C173" s="180" t="s">
        <v>277</v>
      </c>
      <c r="D173" s="181">
        <v>132</v>
      </c>
      <c r="E173" s="165" t="s">
        <v>288</v>
      </c>
      <c r="F173" s="166" t="s">
        <v>336</v>
      </c>
      <c r="G173" s="67"/>
      <c r="H173" s="21">
        <f>+D173*10%</f>
        <v>13.200000000000001</v>
      </c>
      <c r="I173" s="21">
        <f>+D173*90%</f>
        <v>118.8</v>
      </c>
      <c r="J173" s="140"/>
      <c r="K173"/>
      <c r="L173"/>
      <c r="M173"/>
      <c r="N173"/>
      <c r="O173"/>
      <c r="P173"/>
      <c r="Q173"/>
      <c r="R173"/>
      <c r="S173"/>
      <c r="T173"/>
      <c r="U173"/>
      <c r="V173"/>
      <c r="W173"/>
      <c r="X173"/>
      <c r="Y173"/>
      <c r="Z173"/>
      <c r="AA173"/>
      <c r="AB173"/>
      <c r="AC173"/>
      <c r="AD173"/>
      <c r="AE173"/>
      <c r="AF173"/>
      <c r="AG173"/>
      <c r="AH173"/>
      <c r="AI173"/>
      <c r="AJ173"/>
      <c r="AK173"/>
      <c r="AL173"/>
    </row>
    <row r="174" spans="1:38" s="81" customFormat="1" ht="17.55" customHeight="1" x14ac:dyDescent="0.25">
      <c r="A174" s="102"/>
      <c r="B174" s="103"/>
      <c r="C174" s="180" t="s">
        <v>266</v>
      </c>
      <c r="D174" s="181">
        <v>144</v>
      </c>
      <c r="E174" s="165" t="s">
        <v>312</v>
      </c>
      <c r="F174" s="166" t="s">
        <v>293</v>
      </c>
      <c r="G174" s="67"/>
      <c r="H174" s="21"/>
      <c r="I174" s="21">
        <f>+D174*30%</f>
        <v>43.199999999999996</v>
      </c>
      <c r="J174" s="140"/>
      <c r="K174"/>
      <c r="L174"/>
      <c r="M174"/>
      <c r="N174"/>
      <c r="O174"/>
      <c r="P174"/>
      <c r="Q174"/>
      <c r="R174"/>
      <c r="S174"/>
      <c r="T174"/>
      <c r="U174"/>
      <c r="V174"/>
      <c r="W174"/>
      <c r="X174"/>
      <c r="Y174"/>
      <c r="Z174"/>
      <c r="AA174"/>
      <c r="AB174"/>
      <c r="AC174"/>
      <c r="AD174"/>
      <c r="AE174"/>
      <c r="AF174"/>
      <c r="AG174"/>
      <c r="AH174"/>
      <c r="AI174"/>
      <c r="AJ174"/>
      <c r="AK174"/>
      <c r="AL174"/>
    </row>
    <row r="175" spans="1:38" s="81" customFormat="1" ht="17.55" customHeight="1" x14ac:dyDescent="0.25">
      <c r="A175" s="102"/>
      <c r="B175" s="103"/>
      <c r="C175" s="180" t="s">
        <v>240</v>
      </c>
      <c r="D175" s="181">
        <v>1000</v>
      </c>
      <c r="E175" s="165" t="s">
        <v>312</v>
      </c>
      <c r="F175" s="166" t="s">
        <v>293</v>
      </c>
      <c r="G175" s="167"/>
      <c r="H175" s="21"/>
      <c r="I175" s="21">
        <f>+D175*30%</f>
        <v>300</v>
      </c>
      <c r="J175" s="140"/>
      <c r="K175"/>
      <c r="L175"/>
      <c r="M175"/>
      <c r="N175"/>
      <c r="O175"/>
      <c r="P175"/>
      <c r="Q175"/>
      <c r="R175"/>
      <c r="S175"/>
      <c r="T175"/>
      <c r="U175"/>
      <c r="V175"/>
      <c r="W175"/>
      <c r="X175"/>
      <c r="Y175"/>
      <c r="Z175"/>
      <c r="AA175"/>
      <c r="AB175"/>
      <c r="AC175"/>
      <c r="AD175"/>
      <c r="AE175"/>
      <c r="AF175"/>
      <c r="AG175"/>
      <c r="AH175"/>
      <c r="AI175"/>
      <c r="AJ175"/>
      <c r="AK175"/>
      <c r="AL175"/>
    </row>
    <row r="176" spans="1:38" s="81" customFormat="1" x14ac:dyDescent="0.25">
      <c r="A176" s="102"/>
      <c r="B176" s="103"/>
      <c r="C176" s="180" t="s">
        <v>278</v>
      </c>
      <c r="D176" s="181">
        <v>127.81</v>
      </c>
      <c r="E176" s="165" t="s">
        <v>297</v>
      </c>
      <c r="F176" s="166" t="s">
        <v>298</v>
      </c>
      <c r="G176" s="167"/>
      <c r="H176" s="21"/>
      <c r="I176" s="21"/>
      <c r="J176" s="140"/>
      <c r="K176"/>
      <c r="L176"/>
      <c r="M176"/>
      <c r="N176"/>
      <c r="O176"/>
      <c r="P176"/>
      <c r="Q176"/>
      <c r="R176"/>
      <c r="S176"/>
      <c r="T176"/>
      <c r="U176"/>
      <c r="V176"/>
      <c r="W176"/>
      <c r="X176"/>
      <c r="Y176"/>
      <c r="Z176"/>
      <c r="AA176"/>
      <c r="AB176"/>
      <c r="AC176"/>
      <c r="AD176"/>
      <c r="AE176"/>
      <c r="AF176"/>
      <c r="AG176"/>
      <c r="AH176"/>
      <c r="AI176"/>
      <c r="AJ176"/>
      <c r="AK176"/>
      <c r="AL176"/>
    </row>
    <row r="177" spans="1:38" s="81" customFormat="1" ht="26.4" x14ac:dyDescent="0.25">
      <c r="A177" s="102"/>
      <c r="B177" s="103"/>
      <c r="C177" s="180" t="s">
        <v>231</v>
      </c>
      <c r="D177" s="181">
        <v>14.27</v>
      </c>
      <c r="E177" s="165" t="s">
        <v>300</v>
      </c>
      <c r="F177" s="166" t="s">
        <v>293</v>
      </c>
      <c r="G177" s="167"/>
      <c r="H177" s="21"/>
      <c r="I177" s="21">
        <f>+D177*30%</f>
        <v>4.2809999999999997</v>
      </c>
      <c r="J177" s="140"/>
      <c r="K177"/>
      <c r="L177"/>
      <c r="M177"/>
      <c r="N177"/>
      <c r="O177"/>
      <c r="P177"/>
      <c r="Q177"/>
      <c r="R177"/>
      <c r="S177"/>
      <c r="T177"/>
      <c r="U177"/>
      <c r="V177"/>
      <c r="W177"/>
      <c r="X177"/>
      <c r="Y177"/>
      <c r="Z177"/>
      <c r="AA177"/>
      <c r="AB177"/>
      <c r="AC177"/>
      <c r="AD177"/>
      <c r="AE177"/>
      <c r="AF177"/>
      <c r="AG177"/>
      <c r="AH177"/>
      <c r="AI177"/>
      <c r="AJ177"/>
      <c r="AK177"/>
      <c r="AL177"/>
    </row>
    <row r="178" spans="1:38" s="81" customFormat="1" ht="26.4" x14ac:dyDescent="0.25">
      <c r="A178" s="102"/>
      <c r="B178" s="103"/>
      <c r="C178" s="180" t="s">
        <v>256</v>
      </c>
      <c r="D178" s="181">
        <v>491.59</v>
      </c>
      <c r="E178" s="165" t="s">
        <v>327</v>
      </c>
      <c r="F178" s="166" t="s">
        <v>298</v>
      </c>
      <c r="G178" s="167"/>
      <c r="H178" s="21"/>
      <c r="I178" s="21"/>
      <c r="J178" s="140"/>
      <c r="K178"/>
      <c r="L178"/>
      <c r="M178"/>
      <c r="N178"/>
      <c r="O178"/>
      <c r="P178"/>
      <c r="Q178"/>
      <c r="R178"/>
      <c r="S178"/>
      <c r="T178"/>
      <c r="U178"/>
      <c r="V178"/>
      <c r="W178"/>
      <c r="X178"/>
      <c r="Y178"/>
      <c r="Z178"/>
      <c r="AA178"/>
      <c r="AB178"/>
      <c r="AC178"/>
      <c r="AD178"/>
      <c r="AE178"/>
      <c r="AF178"/>
      <c r="AG178"/>
      <c r="AH178"/>
      <c r="AI178"/>
      <c r="AJ178"/>
      <c r="AK178"/>
      <c r="AL178"/>
    </row>
    <row r="179" spans="1:38" s="81" customFormat="1" ht="26.4" x14ac:dyDescent="0.25">
      <c r="A179" s="102"/>
      <c r="B179" s="103"/>
      <c r="C179" s="180" t="s">
        <v>279</v>
      </c>
      <c r="D179" s="181">
        <v>460</v>
      </c>
      <c r="E179" s="165" t="s">
        <v>340</v>
      </c>
      <c r="F179" s="166" t="s">
        <v>341</v>
      </c>
      <c r="G179" s="167"/>
      <c r="H179" s="21"/>
      <c r="I179" s="21">
        <f>+D179*20%</f>
        <v>92</v>
      </c>
      <c r="J179" s="140"/>
      <c r="K179"/>
      <c r="L179"/>
      <c r="M179"/>
      <c r="N179"/>
      <c r="O179"/>
      <c r="P179"/>
      <c r="Q179"/>
      <c r="R179"/>
      <c r="S179"/>
      <c r="T179"/>
      <c r="U179"/>
      <c r="V179"/>
      <c r="W179"/>
      <c r="X179"/>
      <c r="Y179"/>
      <c r="Z179"/>
      <c r="AA179"/>
      <c r="AB179"/>
      <c r="AC179"/>
      <c r="AD179"/>
      <c r="AE179"/>
      <c r="AF179"/>
      <c r="AG179"/>
      <c r="AH179"/>
      <c r="AI179"/>
      <c r="AJ179"/>
      <c r="AK179"/>
      <c r="AL179"/>
    </row>
    <row r="180" spans="1:38" s="81" customFormat="1" ht="26.4" x14ac:dyDescent="0.25">
      <c r="A180" s="102"/>
      <c r="B180" s="103"/>
      <c r="C180" s="180" t="s">
        <v>267</v>
      </c>
      <c r="D180" s="181">
        <v>16.875</v>
      </c>
      <c r="E180" s="165" t="s">
        <v>288</v>
      </c>
      <c r="F180" s="166" t="s">
        <v>316</v>
      </c>
      <c r="G180" s="167"/>
      <c r="H180" s="21">
        <f>+D180*10%</f>
        <v>1.6875</v>
      </c>
      <c r="I180" s="21">
        <f>+D180*40%</f>
        <v>6.75</v>
      </c>
      <c r="J180" s="140"/>
      <c r="K180"/>
      <c r="L180"/>
      <c r="M180"/>
      <c r="N180"/>
      <c r="O180"/>
      <c r="P180"/>
      <c r="Q180"/>
      <c r="R180"/>
      <c r="S180"/>
      <c r="T180"/>
      <c r="U180"/>
      <c r="V180"/>
      <c r="W180"/>
      <c r="X180"/>
      <c r="Y180"/>
      <c r="Z180"/>
      <c r="AA180"/>
      <c r="AB180"/>
      <c r="AC180"/>
      <c r="AD180"/>
      <c r="AE180"/>
      <c r="AF180"/>
      <c r="AG180"/>
      <c r="AH180"/>
      <c r="AI180"/>
      <c r="AJ180"/>
      <c r="AK180"/>
      <c r="AL180"/>
    </row>
    <row r="181" spans="1:38" s="107" customFormat="1" ht="38.25" customHeight="1" x14ac:dyDescent="0.25">
      <c r="A181" s="102">
        <v>6</v>
      </c>
      <c r="B181" s="103" t="s">
        <v>82</v>
      </c>
      <c r="C181" s="180"/>
      <c r="D181" s="181"/>
      <c r="E181" s="177"/>
      <c r="F181" s="426"/>
      <c r="G181" s="427"/>
      <c r="H181" s="21"/>
      <c r="I181" s="21"/>
      <c r="J181" s="140"/>
      <c r="K181"/>
      <c r="L181"/>
      <c r="M181"/>
      <c r="N181"/>
      <c r="O181"/>
      <c r="P181"/>
      <c r="Q181"/>
      <c r="R181"/>
      <c r="S181"/>
      <c r="T181"/>
      <c r="U181"/>
      <c r="V181"/>
      <c r="W181"/>
      <c r="X181"/>
      <c r="Y181"/>
      <c r="Z181"/>
      <c r="AA181"/>
      <c r="AB181"/>
      <c r="AC181"/>
      <c r="AD181"/>
      <c r="AE181"/>
      <c r="AF181"/>
      <c r="AG181"/>
      <c r="AH181"/>
      <c r="AI181"/>
      <c r="AJ181"/>
    </row>
    <row r="182" spans="1:38" s="107" customFormat="1" ht="26.25" customHeight="1" x14ac:dyDescent="0.25">
      <c r="A182" s="102">
        <v>7</v>
      </c>
      <c r="B182" s="103" t="s">
        <v>83</v>
      </c>
      <c r="C182" s="180" t="s">
        <v>228</v>
      </c>
      <c r="D182" s="181">
        <v>1379.31</v>
      </c>
      <c r="E182" s="165" t="s">
        <v>330</v>
      </c>
      <c r="F182" s="428" t="s">
        <v>289</v>
      </c>
      <c r="G182" s="429"/>
      <c r="H182" s="21"/>
      <c r="I182" s="21">
        <f>+D182*90%</f>
        <v>1241.3789999999999</v>
      </c>
      <c r="J182" s="140"/>
      <c r="K182"/>
      <c r="L182"/>
      <c r="M182"/>
      <c r="N182"/>
      <c r="O182"/>
      <c r="P182"/>
      <c r="Q182"/>
      <c r="R182"/>
      <c r="S182"/>
      <c r="T182"/>
      <c r="U182"/>
      <c r="V182"/>
      <c r="W182"/>
      <c r="X182"/>
      <c r="Y182"/>
      <c r="Z182"/>
      <c r="AA182"/>
      <c r="AB182"/>
      <c r="AC182"/>
      <c r="AD182"/>
      <c r="AE182"/>
      <c r="AF182"/>
      <c r="AG182"/>
      <c r="AH182"/>
      <c r="AI182"/>
      <c r="AJ182"/>
    </row>
    <row r="183" spans="1:38" s="107" customFormat="1" ht="27" customHeight="1" x14ac:dyDescent="0.25">
      <c r="A183" s="102"/>
      <c r="B183" s="103"/>
      <c r="C183" s="187" t="s">
        <v>220</v>
      </c>
      <c r="D183" s="188">
        <v>5974.6508999999996</v>
      </c>
      <c r="E183" s="168" t="s">
        <v>288</v>
      </c>
      <c r="F183" s="169" t="s">
        <v>289</v>
      </c>
      <c r="G183" s="170"/>
      <c r="H183" s="22"/>
      <c r="I183" s="21">
        <f>+D183*90%</f>
        <v>5377.1858099999999</v>
      </c>
      <c r="J183" s="140"/>
      <c r="K183"/>
      <c r="L183"/>
      <c r="M183"/>
      <c r="N183"/>
      <c r="O183"/>
      <c r="P183"/>
      <c r="Q183"/>
      <c r="R183"/>
      <c r="S183"/>
      <c r="T183"/>
      <c r="U183"/>
      <c r="V183"/>
      <c r="W183"/>
      <c r="X183"/>
      <c r="Y183"/>
      <c r="Z183"/>
      <c r="AA183"/>
      <c r="AB183"/>
      <c r="AC183"/>
      <c r="AD183"/>
      <c r="AE183"/>
      <c r="AF183"/>
      <c r="AG183"/>
      <c r="AH183"/>
      <c r="AI183"/>
      <c r="AJ183"/>
    </row>
    <row r="184" spans="1:38" s="107" customFormat="1" ht="27" customHeight="1" x14ac:dyDescent="0.25">
      <c r="A184" s="102"/>
      <c r="B184" s="103"/>
      <c r="C184" s="187" t="s">
        <v>260</v>
      </c>
      <c r="D184" s="188">
        <v>2302.3760000000002</v>
      </c>
      <c r="E184" s="168" t="s">
        <v>331</v>
      </c>
      <c r="F184" s="169" t="s">
        <v>299</v>
      </c>
      <c r="G184" s="170"/>
      <c r="H184" s="22">
        <f>+D184*12%</f>
        <v>276.28512000000001</v>
      </c>
      <c r="I184" s="22">
        <f>+D184*95%</f>
        <v>2187.2572</v>
      </c>
      <c r="J184" s="140"/>
      <c r="K184"/>
      <c r="L184"/>
      <c r="M184"/>
      <c r="N184"/>
      <c r="O184"/>
      <c r="P184"/>
      <c r="Q184"/>
      <c r="R184"/>
      <c r="S184"/>
      <c r="T184"/>
      <c r="U184"/>
      <c r="V184"/>
      <c r="W184"/>
      <c r="X184"/>
      <c r="Y184"/>
      <c r="Z184"/>
      <c r="AA184"/>
      <c r="AB184"/>
      <c r="AC184"/>
      <c r="AD184"/>
      <c r="AE184"/>
      <c r="AF184"/>
      <c r="AG184"/>
      <c r="AH184"/>
      <c r="AI184"/>
      <c r="AJ184"/>
    </row>
    <row r="185" spans="1:38" s="107" customFormat="1" ht="27" customHeight="1" x14ac:dyDescent="0.25">
      <c r="A185" s="102"/>
      <c r="B185" s="103"/>
      <c r="C185" s="187" t="s">
        <v>244</v>
      </c>
      <c r="D185" s="188">
        <v>51.765000000000001</v>
      </c>
      <c r="E185" s="168" t="s">
        <v>331</v>
      </c>
      <c r="F185" s="169" t="s">
        <v>299</v>
      </c>
      <c r="G185" s="170"/>
      <c r="H185" s="22">
        <f>+D185*12%</f>
        <v>6.2118000000000002</v>
      </c>
      <c r="I185" s="22">
        <f>+D185*95%</f>
        <v>49.176749999999998</v>
      </c>
      <c r="J185" s="140"/>
      <c r="K185"/>
      <c r="L185"/>
      <c r="M185"/>
      <c r="N185"/>
      <c r="O185"/>
      <c r="P185"/>
      <c r="Q185"/>
      <c r="R185"/>
      <c r="S185"/>
      <c r="T185"/>
      <c r="U185"/>
      <c r="V185"/>
      <c r="W185"/>
      <c r="X185"/>
      <c r="Y185"/>
      <c r="Z185"/>
      <c r="AA185"/>
      <c r="AB185"/>
      <c r="AC185"/>
      <c r="AD185"/>
      <c r="AE185"/>
      <c r="AF185"/>
      <c r="AG185"/>
      <c r="AH185"/>
      <c r="AI185"/>
      <c r="AJ185"/>
    </row>
    <row r="186" spans="1:38" s="107" customFormat="1" ht="27" customHeight="1" x14ac:dyDescent="0.25">
      <c r="A186" s="102"/>
      <c r="B186" s="103"/>
      <c r="C186" s="187" t="s">
        <v>261</v>
      </c>
      <c r="D186" s="188">
        <v>7874.54</v>
      </c>
      <c r="E186" s="168" t="s">
        <v>331</v>
      </c>
      <c r="F186" s="168" t="s">
        <v>299</v>
      </c>
      <c r="G186" s="168"/>
      <c r="H186" s="22">
        <f>+D186*12%</f>
        <v>944.94479999999999</v>
      </c>
      <c r="I186" s="22">
        <f>+D186*95%</f>
        <v>7480.8129999999992</v>
      </c>
      <c r="J186" s="140"/>
      <c r="K186"/>
      <c r="L186"/>
      <c r="M186"/>
      <c r="N186"/>
      <c r="O186"/>
      <c r="P186"/>
      <c r="Q186"/>
      <c r="R186"/>
      <c r="S186"/>
      <c r="T186"/>
      <c r="U186"/>
      <c r="V186"/>
      <c r="W186"/>
      <c r="X186"/>
      <c r="Y186"/>
      <c r="Z186"/>
      <c r="AA186"/>
      <c r="AB186"/>
      <c r="AC186"/>
      <c r="AD186"/>
      <c r="AE186"/>
      <c r="AF186"/>
      <c r="AG186"/>
      <c r="AH186"/>
      <c r="AI186"/>
      <c r="AJ186"/>
    </row>
    <row r="187" spans="1:38" s="107" customFormat="1" ht="27" customHeight="1" x14ac:dyDescent="0.25">
      <c r="A187" s="102"/>
      <c r="B187" s="103"/>
      <c r="C187" s="187" t="s">
        <v>217</v>
      </c>
      <c r="D187" s="188">
        <v>43.65</v>
      </c>
      <c r="E187" s="168" t="s">
        <v>331</v>
      </c>
      <c r="F187" s="169" t="s">
        <v>296</v>
      </c>
      <c r="G187" s="170"/>
      <c r="H187" s="22">
        <f>+D187*15%</f>
        <v>6.5474999999999994</v>
      </c>
      <c r="I187" s="22">
        <f>+D187*84%</f>
        <v>36.665999999999997</v>
      </c>
      <c r="J187" s="140"/>
      <c r="K187"/>
      <c r="L187"/>
      <c r="M187"/>
      <c r="N187"/>
      <c r="O187"/>
      <c r="P187"/>
      <c r="Q187"/>
      <c r="R187"/>
      <c r="S187"/>
      <c r="T187"/>
      <c r="U187"/>
      <c r="V187"/>
      <c r="W187"/>
      <c r="X187"/>
      <c r="Y187"/>
      <c r="Z187"/>
      <c r="AA187"/>
      <c r="AB187"/>
      <c r="AC187"/>
      <c r="AD187"/>
      <c r="AE187"/>
      <c r="AF187"/>
      <c r="AG187"/>
      <c r="AH187"/>
      <c r="AI187"/>
      <c r="AJ187"/>
    </row>
    <row r="188" spans="1:38" s="107" customFormat="1" ht="27" customHeight="1" x14ac:dyDescent="0.25">
      <c r="A188" s="102"/>
      <c r="B188" s="103"/>
      <c r="C188" s="187" t="s">
        <v>234</v>
      </c>
      <c r="D188" s="188">
        <v>132.84</v>
      </c>
      <c r="E188" s="168" t="s">
        <v>342</v>
      </c>
      <c r="F188" s="169" t="s">
        <v>309</v>
      </c>
      <c r="G188" s="170"/>
      <c r="H188" s="22">
        <f>+D188*7%</f>
        <v>9.2988000000000017</v>
      </c>
      <c r="I188" s="22">
        <f>+D188*95%</f>
        <v>126.19799999999999</v>
      </c>
      <c r="J188" s="140"/>
      <c r="K188"/>
      <c r="L188"/>
      <c r="M188"/>
      <c r="N188"/>
      <c r="O188"/>
      <c r="P188"/>
      <c r="Q188"/>
      <c r="R188"/>
      <c r="S188"/>
      <c r="T188"/>
      <c r="U188"/>
      <c r="V188"/>
      <c r="W188"/>
      <c r="X188"/>
      <c r="Y188"/>
      <c r="Z188"/>
      <c r="AA188"/>
      <c r="AB188"/>
      <c r="AC188"/>
      <c r="AD188"/>
      <c r="AE188"/>
      <c r="AF188"/>
      <c r="AG188"/>
      <c r="AH188"/>
      <c r="AI188"/>
      <c r="AJ188"/>
    </row>
    <row r="189" spans="1:38" s="107" customFormat="1" ht="27" customHeight="1" x14ac:dyDescent="0.25">
      <c r="A189" s="102"/>
      <c r="B189" s="103"/>
      <c r="C189" s="187" t="s">
        <v>222</v>
      </c>
      <c r="D189" s="188">
        <v>4.875</v>
      </c>
      <c r="E189" s="168" t="s">
        <v>331</v>
      </c>
      <c r="F189" s="169" t="s">
        <v>296</v>
      </c>
      <c r="G189" s="170"/>
      <c r="H189" s="22">
        <f>+D189*15%</f>
        <v>0.73124999999999996</v>
      </c>
      <c r="I189" s="22">
        <f>+D189*84%</f>
        <v>4.0949999999999998</v>
      </c>
      <c r="J189" s="140"/>
      <c r="K189"/>
      <c r="L189"/>
      <c r="M189"/>
      <c r="N189"/>
      <c r="O189"/>
      <c r="P189"/>
      <c r="Q189"/>
      <c r="R189"/>
      <c r="S189"/>
      <c r="T189"/>
      <c r="U189"/>
      <c r="V189"/>
      <c r="W189"/>
      <c r="X189"/>
      <c r="Y189"/>
      <c r="Z189"/>
      <c r="AA189"/>
      <c r="AB189"/>
      <c r="AC189"/>
      <c r="AD189"/>
      <c r="AE189"/>
      <c r="AF189"/>
      <c r="AG189"/>
      <c r="AH189"/>
      <c r="AI189"/>
      <c r="AJ189"/>
    </row>
    <row r="190" spans="1:38" s="107" customFormat="1" ht="26.25" customHeight="1" x14ac:dyDescent="0.25">
      <c r="A190" s="102"/>
      <c r="B190" s="103"/>
      <c r="C190" s="187" t="s">
        <v>264</v>
      </c>
      <c r="D190" s="188">
        <v>469.44</v>
      </c>
      <c r="E190" s="165" t="s">
        <v>292</v>
      </c>
      <c r="F190" s="166" t="s">
        <v>315</v>
      </c>
      <c r="G190" s="170"/>
      <c r="H190" s="22"/>
      <c r="I190" s="22">
        <f>+D190*90%</f>
        <v>422.49599999999998</v>
      </c>
      <c r="J190" s="140"/>
      <c r="K190"/>
      <c r="L190"/>
      <c r="M190"/>
      <c r="N190"/>
      <c r="O190"/>
      <c r="P190"/>
      <c r="Q190"/>
      <c r="R190"/>
      <c r="S190"/>
      <c r="T190"/>
      <c r="U190"/>
      <c r="V190"/>
      <c r="W190"/>
      <c r="X190"/>
      <c r="Y190"/>
      <c r="Z190"/>
      <c r="AA190"/>
      <c r="AB190"/>
      <c r="AC190"/>
      <c r="AD190"/>
      <c r="AE190"/>
      <c r="AF190"/>
      <c r="AG190"/>
      <c r="AH190"/>
      <c r="AI190"/>
      <c r="AJ190"/>
    </row>
    <row r="191" spans="1:38" s="107" customFormat="1" ht="26.25" customHeight="1" x14ac:dyDescent="0.25">
      <c r="A191" s="102"/>
      <c r="B191" s="103"/>
      <c r="C191" s="189" t="s">
        <v>265</v>
      </c>
      <c r="D191" s="188">
        <v>0.18</v>
      </c>
      <c r="E191" s="165" t="s">
        <v>292</v>
      </c>
      <c r="F191" s="166" t="s">
        <v>315</v>
      </c>
      <c r="G191" s="170"/>
      <c r="H191" s="22"/>
      <c r="I191" s="22">
        <f>+D191*90%</f>
        <v>0.16200000000000001</v>
      </c>
      <c r="J191" s="140"/>
      <c r="K191"/>
      <c r="L191"/>
      <c r="M191"/>
      <c r="N191"/>
      <c r="O191"/>
      <c r="P191"/>
      <c r="Q191"/>
      <c r="R191"/>
      <c r="S191"/>
      <c r="T191"/>
      <c r="U191"/>
      <c r="V191"/>
      <c r="W191"/>
      <c r="X191"/>
      <c r="Y191"/>
      <c r="Z191"/>
      <c r="AA191"/>
      <c r="AB191"/>
      <c r="AC191"/>
      <c r="AD191"/>
      <c r="AE191"/>
      <c r="AF191"/>
      <c r="AG191"/>
      <c r="AH191"/>
      <c r="AI191"/>
      <c r="AJ191"/>
    </row>
    <row r="192" spans="1:38" s="107" customFormat="1" ht="26.25" customHeight="1" x14ac:dyDescent="0.25">
      <c r="A192" s="102"/>
      <c r="B192" s="103"/>
      <c r="C192" s="189" t="s">
        <v>280</v>
      </c>
      <c r="D192" s="188">
        <v>67.260000000000005</v>
      </c>
      <c r="E192" s="165" t="s">
        <v>300</v>
      </c>
      <c r="F192" s="166" t="s">
        <v>294</v>
      </c>
      <c r="G192" s="170"/>
      <c r="H192" s="22"/>
      <c r="I192" s="22">
        <f>+D192*40%</f>
        <v>26.904000000000003</v>
      </c>
      <c r="J192" s="140"/>
      <c r="K192"/>
      <c r="L192"/>
      <c r="M192"/>
      <c r="N192"/>
      <c r="O192"/>
      <c r="P192"/>
      <c r="Q192"/>
      <c r="R192"/>
      <c r="S192"/>
      <c r="T192"/>
      <c r="U192"/>
      <c r="V192"/>
      <c r="W192"/>
      <c r="X192"/>
      <c r="Y192"/>
      <c r="Z192"/>
      <c r="AA192"/>
      <c r="AB192"/>
      <c r="AC192"/>
      <c r="AD192"/>
      <c r="AE192"/>
      <c r="AF192"/>
      <c r="AG192"/>
      <c r="AH192"/>
      <c r="AI192"/>
      <c r="AJ192"/>
    </row>
    <row r="193" spans="1:47" s="107" customFormat="1" ht="25.95" customHeight="1" x14ac:dyDescent="0.25">
      <c r="A193" s="102"/>
      <c r="B193" s="103"/>
      <c r="C193" s="189" t="s">
        <v>281</v>
      </c>
      <c r="D193" s="188">
        <v>32.4</v>
      </c>
      <c r="E193" s="165" t="s">
        <v>300</v>
      </c>
      <c r="F193" s="166" t="s">
        <v>294</v>
      </c>
      <c r="G193" s="170"/>
      <c r="H193" s="22"/>
      <c r="I193" s="22">
        <f>+D193*40%</f>
        <v>12.96</v>
      </c>
      <c r="J193" s="140"/>
      <c r="K193"/>
      <c r="L193"/>
      <c r="M193"/>
      <c r="N193"/>
      <c r="O193"/>
      <c r="P193"/>
      <c r="Q193"/>
      <c r="R193"/>
      <c r="S193"/>
      <c r="T193"/>
      <c r="U193"/>
      <c r="V193"/>
      <c r="W193"/>
      <c r="X193"/>
      <c r="Y193"/>
      <c r="Z193"/>
      <c r="AA193"/>
      <c r="AB193"/>
      <c r="AC193"/>
      <c r="AD193"/>
      <c r="AE193"/>
      <c r="AF193"/>
      <c r="AG193"/>
      <c r="AH193"/>
      <c r="AI193"/>
      <c r="AJ193"/>
    </row>
    <row r="194" spans="1:47" s="107" customFormat="1" ht="19.5" customHeight="1" x14ac:dyDescent="0.25">
      <c r="A194" s="102">
        <v>8</v>
      </c>
      <c r="B194" s="103" t="s">
        <v>84</v>
      </c>
      <c r="C194" s="68" t="s">
        <v>282</v>
      </c>
      <c r="D194" s="188">
        <v>22130.51</v>
      </c>
      <c r="E194" s="171" t="s">
        <v>343</v>
      </c>
      <c r="F194" s="430" t="s">
        <v>289</v>
      </c>
      <c r="G194" s="431"/>
      <c r="H194" s="22"/>
      <c r="I194" s="21">
        <f>+D194*90%</f>
        <v>19917.458999999999</v>
      </c>
      <c r="J194" s="140"/>
      <c r="K194"/>
      <c r="L194"/>
      <c r="M194"/>
      <c r="N194"/>
      <c r="O194"/>
      <c r="P194"/>
      <c r="Q194"/>
      <c r="R194"/>
      <c r="S194"/>
      <c r="T194"/>
      <c r="U194"/>
      <c r="V194"/>
      <c r="W194"/>
      <c r="X194"/>
      <c r="Y194"/>
      <c r="Z194"/>
      <c r="AA194"/>
      <c r="AB194"/>
      <c r="AC194"/>
      <c r="AD194"/>
      <c r="AE194"/>
      <c r="AF194"/>
      <c r="AG194"/>
      <c r="AH194"/>
      <c r="AI194"/>
      <c r="AJ194"/>
    </row>
    <row r="195" spans="1:47" s="107" customFormat="1" ht="19.5" customHeight="1" x14ac:dyDescent="0.25">
      <c r="A195" s="183"/>
      <c r="B195" s="103"/>
      <c r="C195" s="68" t="s">
        <v>225</v>
      </c>
      <c r="D195" s="188">
        <v>392140</v>
      </c>
      <c r="E195" s="171" t="s">
        <v>300</v>
      </c>
      <c r="F195" s="430" t="s">
        <v>289</v>
      </c>
      <c r="G195" s="431"/>
      <c r="H195" s="22"/>
      <c r="I195" s="22">
        <f>+D195*90%</f>
        <v>352926</v>
      </c>
      <c r="J195" s="140"/>
      <c r="K195"/>
      <c r="L195"/>
      <c r="M195"/>
      <c r="N195"/>
      <c r="O195"/>
      <c r="P195"/>
      <c r="Q195"/>
      <c r="R195"/>
      <c r="S195"/>
      <c r="T195"/>
      <c r="U195"/>
      <c r="V195"/>
      <c r="W195"/>
      <c r="X195"/>
      <c r="Y195"/>
      <c r="Z195"/>
      <c r="AA195"/>
      <c r="AB195"/>
      <c r="AC195"/>
      <c r="AD195"/>
      <c r="AE195"/>
      <c r="AF195"/>
      <c r="AG195"/>
      <c r="AH195"/>
      <c r="AI195"/>
      <c r="AJ195"/>
    </row>
    <row r="196" spans="1:47" s="107" customFormat="1" ht="19.5" customHeight="1" x14ac:dyDescent="0.25">
      <c r="A196" s="186"/>
      <c r="B196" s="184"/>
      <c r="C196" s="68" t="s">
        <v>283</v>
      </c>
      <c r="D196" s="188">
        <v>5576491.2000000002</v>
      </c>
      <c r="E196" s="171" t="s">
        <v>308</v>
      </c>
      <c r="F196" s="430" t="s">
        <v>289</v>
      </c>
      <c r="G196" s="431"/>
      <c r="H196" s="22"/>
      <c r="I196" s="22">
        <f>+D196*90%</f>
        <v>5018842.08</v>
      </c>
      <c r="J196" s="140"/>
      <c r="K196"/>
      <c r="L196"/>
      <c r="M196"/>
      <c r="N196"/>
      <c r="O196"/>
      <c r="P196"/>
      <c r="Q196"/>
      <c r="R196"/>
      <c r="S196"/>
      <c r="T196"/>
      <c r="U196"/>
      <c r="V196"/>
      <c r="W196"/>
      <c r="X196"/>
      <c r="Y196"/>
      <c r="Z196"/>
      <c r="AA196"/>
      <c r="AB196"/>
      <c r="AC196"/>
      <c r="AD196"/>
      <c r="AE196"/>
      <c r="AF196"/>
      <c r="AG196"/>
      <c r="AH196"/>
      <c r="AI196"/>
      <c r="AJ196"/>
    </row>
    <row r="197" spans="1:47" s="107" customFormat="1" ht="19.5" customHeight="1" x14ac:dyDescent="0.25">
      <c r="A197" s="185"/>
      <c r="B197" s="103"/>
      <c r="C197" s="68" t="s">
        <v>209</v>
      </c>
      <c r="D197" s="188">
        <v>299967.35999999999</v>
      </c>
      <c r="E197" s="171" t="s">
        <v>344</v>
      </c>
      <c r="F197" s="430" t="s">
        <v>289</v>
      </c>
      <c r="G197" s="431"/>
      <c r="H197" s="22"/>
      <c r="I197" s="22">
        <f>+D197*90%</f>
        <v>269970.62400000001</v>
      </c>
      <c r="J197" s="140"/>
      <c r="K197"/>
      <c r="L197"/>
      <c r="M197"/>
      <c r="N197"/>
      <c r="O197"/>
      <c r="P197"/>
      <c r="Q197"/>
      <c r="R197"/>
      <c r="S197"/>
      <c r="T197"/>
      <c r="U197"/>
      <c r="V197"/>
      <c r="W197"/>
      <c r="X197"/>
      <c r="Y197"/>
      <c r="Z197"/>
      <c r="AA197"/>
      <c r="AB197"/>
      <c r="AC197"/>
      <c r="AD197"/>
      <c r="AE197"/>
      <c r="AF197"/>
      <c r="AG197"/>
      <c r="AH197"/>
      <c r="AI197"/>
      <c r="AJ197"/>
    </row>
    <row r="198" spans="1:47" s="107" customFormat="1" ht="19.5" customHeight="1" x14ac:dyDescent="0.25">
      <c r="A198" s="185"/>
      <c r="B198" s="103"/>
      <c r="C198" s="68" t="s">
        <v>228</v>
      </c>
      <c r="D198" s="188">
        <v>859084.49</v>
      </c>
      <c r="E198" s="171" t="s">
        <v>330</v>
      </c>
      <c r="F198" s="430" t="s">
        <v>289</v>
      </c>
      <c r="G198" s="431"/>
      <c r="H198" s="22"/>
      <c r="I198" s="22">
        <f>+D198*90%</f>
        <v>773176.04099999997</v>
      </c>
      <c r="J198" s="140"/>
      <c r="K198"/>
      <c r="L198"/>
      <c r="M198"/>
      <c r="N198"/>
      <c r="O198"/>
      <c r="P198"/>
      <c r="Q198"/>
      <c r="R198"/>
      <c r="S198"/>
      <c r="T198"/>
      <c r="U198"/>
      <c r="V198"/>
      <c r="W198"/>
      <c r="X198"/>
      <c r="Y198"/>
      <c r="Z198"/>
      <c r="AA198"/>
      <c r="AB198"/>
      <c r="AC198"/>
      <c r="AD198"/>
      <c r="AE198"/>
      <c r="AF198"/>
      <c r="AG198"/>
      <c r="AH198"/>
      <c r="AI198"/>
      <c r="AJ198"/>
    </row>
    <row r="199" spans="1:47" s="107" customFormat="1" ht="19.5" customHeight="1" x14ac:dyDescent="0.25">
      <c r="A199" s="185"/>
      <c r="B199" s="103"/>
      <c r="C199" s="68" t="s">
        <v>284</v>
      </c>
      <c r="D199" s="188">
        <v>77.03</v>
      </c>
      <c r="E199" s="171" t="s">
        <v>331</v>
      </c>
      <c r="F199" s="430" t="s">
        <v>345</v>
      </c>
      <c r="G199" s="431"/>
      <c r="H199" s="22">
        <f>+D199*10%</f>
        <v>7.7030000000000003</v>
      </c>
      <c r="I199" s="22">
        <f>+D199*30%</f>
        <v>23.108999999999998</v>
      </c>
      <c r="J199" s="140"/>
      <c r="K199"/>
      <c r="L199"/>
      <c r="M199"/>
      <c r="N199"/>
      <c r="O199"/>
      <c r="P199"/>
      <c r="Q199"/>
      <c r="R199"/>
      <c r="S199"/>
      <c r="T199"/>
      <c r="U199"/>
      <c r="V199"/>
      <c r="W199"/>
      <c r="X199"/>
      <c r="Y199"/>
      <c r="Z199"/>
      <c r="AA199"/>
      <c r="AB199"/>
      <c r="AC199"/>
      <c r="AD199"/>
      <c r="AE199"/>
      <c r="AF199"/>
      <c r="AG199"/>
      <c r="AH199"/>
      <c r="AI199"/>
      <c r="AJ199"/>
    </row>
    <row r="200" spans="1:47" s="107" customFormat="1" ht="19.5" customHeight="1" x14ac:dyDescent="0.25">
      <c r="A200" s="185"/>
      <c r="B200" s="103"/>
      <c r="C200" s="68" t="s">
        <v>285</v>
      </c>
      <c r="D200" s="188">
        <v>1</v>
      </c>
      <c r="E200" s="165" t="s">
        <v>292</v>
      </c>
      <c r="F200" s="430" t="s">
        <v>315</v>
      </c>
      <c r="G200" s="431"/>
      <c r="H200" s="22"/>
      <c r="I200" s="22">
        <f>+D200*90%</f>
        <v>0.9</v>
      </c>
      <c r="J200" s="140"/>
      <c r="K200"/>
      <c r="L200"/>
      <c r="M200"/>
      <c r="N200"/>
      <c r="O200"/>
      <c r="P200"/>
      <c r="Q200"/>
      <c r="R200"/>
      <c r="S200"/>
      <c r="T200"/>
      <c r="U200"/>
      <c r="V200"/>
      <c r="W200"/>
      <c r="X200"/>
      <c r="Y200"/>
      <c r="Z200"/>
      <c r="AA200"/>
      <c r="AB200"/>
      <c r="AC200"/>
      <c r="AD200"/>
      <c r="AE200"/>
      <c r="AF200"/>
      <c r="AG200"/>
      <c r="AH200"/>
      <c r="AI200"/>
      <c r="AJ200"/>
    </row>
    <row r="201" spans="1:47" s="107" customFormat="1" ht="19.5" customHeight="1" x14ac:dyDescent="0.25">
      <c r="A201" s="185"/>
      <c r="B201" s="103"/>
      <c r="C201" s="68" t="s">
        <v>286</v>
      </c>
      <c r="D201" s="188">
        <v>368.16</v>
      </c>
      <c r="E201" s="171" t="s">
        <v>331</v>
      </c>
      <c r="F201" s="430" t="s">
        <v>298</v>
      </c>
      <c r="G201" s="431"/>
      <c r="H201" s="22"/>
      <c r="I201" s="22"/>
      <c r="J201" s="140"/>
      <c r="K201"/>
      <c r="L201"/>
      <c r="M201"/>
      <c r="N201"/>
      <c r="O201"/>
      <c r="P201"/>
      <c r="Q201"/>
      <c r="R201"/>
      <c r="S201"/>
      <c r="T201"/>
      <c r="U201"/>
      <c r="V201"/>
      <c r="W201"/>
      <c r="X201"/>
      <c r="Y201"/>
      <c r="Z201"/>
      <c r="AA201"/>
      <c r="AB201"/>
      <c r="AC201"/>
      <c r="AD201"/>
      <c r="AE201"/>
      <c r="AF201"/>
      <c r="AG201"/>
      <c r="AH201"/>
      <c r="AI201"/>
      <c r="AJ201"/>
    </row>
    <row r="202" spans="1:47" s="107" customFormat="1" ht="19.5" customHeight="1" thickBot="1" x14ac:dyDescent="0.3">
      <c r="A202" s="185"/>
      <c r="B202" s="103"/>
      <c r="C202" s="68" t="s">
        <v>287</v>
      </c>
      <c r="D202" s="188">
        <v>168043.19</v>
      </c>
      <c r="E202" s="171" t="s">
        <v>297</v>
      </c>
      <c r="F202" s="430" t="s">
        <v>305</v>
      </c>
      <c r="G202" s="431"/>
      <c r="H202" s="22"/>
      <c r="I202" s="22"/>
      <c r="J202" s="140"/>
      <c r="K202"/>
      <c r="L202"/>
      <c r="M202"/>
      <c r="N202"/>
      <c r="O202"/>
      <c r="P202"/>
      <c r="Q202"/>
      <c r="R202"/>
      <c r="S202"/>
      <c r="T202"/>
      <c r="U202"/>
      <c r="V202"/>
      <c r="W202"/>
      <c r="X202"/>
      <c r="Y202"/>
      <c r="Z202"/>
      <c r="AA202"/>
      <c r="AB202"/>
      <c r="AC202"/>
      <c r="AD202"/>
      <c r="AE202"/>
      <c r="AF202"/>
      <c r="AG202"/>
      <c r="AH202"/>
      <c r="AI202"/>
      <c r="AJ202"/>
    </row>
    <row r="203" spans="1:47" s="107" customFormat="1" ht="24.75" customHeight="1" thickBot="1" x14ac:dyDescent="0.3">
      <c r="A203" s="81"/>
      <c r="B203" s="81"/>
      <c r="C203" s="105" t="s">
        <v>140</v>
      </c>
      <c r="D203" s="54">
        <f>SUM(D46:D194)</f>
        <v>18361981.07512198</v>
      </c>
      <c r="E203" s="356"/>
      <c r="F203" s="356"/>
      <c r="G203" s="356"/>
      <c r="H203" s="53">
        <f>SUM(H46:H194)</f>
        <v>1256331.0006634849</v>
      </c>
      <c r="I203" s="53">
        <f>SUM(I46:I194)</f>
        <v>15258453.081026737</v>
      </c>
      <c r="J203" s="140"/>
      <c r="K203"/>
      <c r="L203"/>
      <c r="M203"/>
      <c r="N203"/>
      <c r="O203"/>
      <c r="P203"/>
      <c r="Q203"/>
      <c r="R203"/>
      <c r="S203"/>
      <c r="T203"/>
      <c r="U203"/>
      <c r="V203"/>
      <c r="W203"/>
      <c r="X203"/>
      <c r="Y203"/>
      <c r="Z203"/>
      <c r="AA203"/>
      <c r="AB203"/>
      <c r="AC203"/>
      <c r="AD203"/>
      <c r="AE203"/>
      <c r="AF203"/>
      <c r="AG203"/>
      <c r="AH203"/>
      <c r="AI203"/>
      <c r="AJ203"/>
    </row>
    <row r="204" spans="1:47" s="107" customFormat="1" ht="23.4" thickBot="1" x14ac:dyDescent="0.3">
      <c r="A204" s="84"/>
      <c r="B204" s="84"/>
      <c r="C204" s="106" t="s">
        <v>151</v>
      </c>
      <c r="D204" s="58">
        <f>D203/$C$6</f>
        <v>327.29637223489323</v>
      </c>
      <c r="E204" s="357"/>
      <c r="F204" s="357"/>
      <c r="G204" s="357"/>
      <c r="H204" s="59">
        <f>H203/$C$6</f>
        <v>22.39369364128703</v>
      </c>
      <c r="I204" s="59">
        <f>I203/$C$6</f>
        <v>271.97698978693694</v>
      </c>
      <c r="J204" s="83"/>
      <c r="K204" s="141"/>
      <c r="L204" s="84"/>
      <c r="M204" s="84"/>
      <c r="U204"/>
      <c r="V204"/>
      <c r="W204"/>
      <c r="X204"/>
      <c r="Y204"/>
      <c r="Z204"/>
      <c r="AA204"/>
      <c r="AB204"/>
      <c r="AC204"/>
      <c r="AD204"/>
      <c r="AE204"/>
      <c r="AF204"/>
      <c r="AG204"/>
      <c r="AH204"/>
      <c r="AI204"/>
      <c r="AJ204"/>
      <c r="AK204"/>
      <c r="AL204"/>
      <c r="AM204"/>
      <c r="AN204"/>
      <c r="AO204"/>
      <c r="AP204"/>
      <c r="AQ204"/>
      <c r="AR204"/>
      <c r="AS204"/>
      <c r="AT204"/>
      <c r="AU204"/>
    </row>
    <row r="205" spans="1:47" ht="23.25" customHeight="1" x14ac:dyDescent="0.25">
      <c r="A205" s="84"/>
      <c r="B205" s="84"/>
      <c r="C205" s="83"/>
      <c r="D205" s="83"/>
      <c r="E205" s="83"/>
      <c r="F205" s="83"/>
    </row>
    <row r="206" spans="1:47" ht="39.6" customHeight="1" x14ac:dyDescent="0.25">
      <c r="A206" s="141" t="s">
        <v>121</v>
      </c>
      <c r="B206" s="141"/>
      <c r="C206" s="141"/>
      <c r="D206" s="141"/>
      <c r="E206" s="141"/>
      <c r="F206" s="141"/>
    </row>
    <row r="207" spans="1:47" ht="24.75" customHeight="1" x14ac:dyDescent="0.25">
      <c r="A207" s="142"/>
      <c r="B207" s="142"/>
      <c r="C207" s="142"/>
      <c r="D207" s="142"/>
      <c r="E207" s="142"/>
      <c r="F207" s="142"/>
    </row>
    <row r="208" spans="1:47" ht="27" customHeight="1" x14ac:dyDescent="0.25">
      <c r="A208" s="440" t="s">
        <v>120</v>
      </c>
      <c r="B208" s="441"/>
      <c r="C208" s="280" t="s">
        <v>161</v>
      </c>
      <c r="D208" s="280" t="s">
        <v>158</v>
      </c>
      <c r="E208" s="260" t="s">
        <v>156</v>
      </c>
      <c r="F208" s="262"/>
      <c r="G208" s="261" t="s">
        <v>157</v>
      </c>
      <c r="H208" s="261"/>
      <c r="I208" s="261"/>
      <c r="J208" s="261"/>
      <c r="K208" s="261"/>
      <c r="L208" s="261"/>
      <c r="M208" s="261"/>
      <c r="N208" s="262"/>
      <c r="O208" s="260" t="s">
        <v>159</v>
      </c>
      <c r="P208" s="261"/>
      <c r="Q208" s="261"/>
      <c r="R208" s="262"/>
      <c r="S208" s="266" t="s">
        <v>119</v>
      </c>
      <c r="T208" s="280" t="s">
        <v>160</v>
      </c>
    </row>
    <row r="209" spans="1:20" ht="27" customHeight="1" x14ac:dyDescent="0.25">
      <c r="A209" s="442"/>
      <c r="B209" s="443"/>
      <c r="C209" s="435"/>
      <c r="D209" s="281"/>
      <c r="E209" s="263"/>
      <c r="F209" s="265"/>
      <c r="G209" s="264"/>
      <c r="H209" s="264"/>
      <c r="I209" s="264"/>
      <c r="J209" s="264"/>
      <c r="K209" s="264"/>
      <c r="L209" s="264"/>
      <c r="M209" s="264"/>
      <c r="N209" s="265"/>
      <c r="O209" s="263"/>
      <c r="P209" s="264"/>
      <c r="Q209" s="264"/>
      <c r="R209" s="265"/>
      <c r="S209" s="267"/>
      <c r="T209" s="281"/>
    </row>
    <row r="210" spans="1:20" ht="27" customHeight="1" x14ac:dyDescent="0.25">
      <c r="A210" s="444"/>
      <c r="B210" s="445"/>
      <c r="C210" s="435"/>
      <c r="D210" s="269" t="s">
        <v>114</v>
      </c>
      <c r="E210" s="270"/>
      <c r="F210" s="271"/>
      <c r="G210" s="269" t="s">
        <v>113</v>
      </c>
      <c r="H210" s="270"/>
      <c r="I210" s="270"/>
      <c r="J210" s="270"/>
      <c r="K210" s="270"/>
      <c r="L210" s="270"/>
      <c r="M210" s="270"/>
      <c r="N210" s="271"/>
      <c r="O210" s="269" t="s">
        <v>112</v>
      </c>
      <c r="P210" s="270"/>
      <c r="Q210" s="270"/>
      <c r="R210" s="271"/>
      <c r="S210" s="267"/>
      <c r="T210" s="280" t="s">
        <v>111</v>
      </c>
    </row>
    <row r="211" spans="1:20" ht="27" customHeight="1" x14ac:dyDescent="0.25">
      <c r="A211" s="109" t="s">
        <v>64</v>
      </c>
      <c r="B211" s="110"/>
      <c r="C211" s="281"/>
      <c r="D211" s="111" t="s">
        <v>85</v>
      </c>
      <c r="E211" s="111" t="s">
        <v>86</v>
      </c>
      <c r="F211" s="111" t="s">
        <v>87</v>
      </c>
      <c r="G211" s="111" t="s">
        <v>88</v>
      </c>
      <c r="H211" s="111" t="s">
        <v>89</v>
      </c>
      <c r="I211" s="111" t="s">
        <v>90</v>
      </c>
      <c r="J211" s="111" t="s">
        <v>91</v>
      </c>
      <c r="K211" s="111" t="s">
        <v>92</v>
      </c>
      <c r="L211" s="269" t="s">
        <v>93</v>
      </c>
      <c r="M211" s="271"/>
      <c r="N211" s="111" t="s">
        <v>94</v>
      </c>
      <c r="O211" s="111" t="s">
        <v>95</v>
      </c>
      <c r="P211" s="111" t="s">
        <v>96</v>
      </c>
      <c r="Q211" s="111" t="s">
        <v>97</v>
      </c>
      <c r="R211" s="111" t="s">
        <v>98</v>
      </c>
      <c r="S211" s="268"/>
      <c r="T211" s="281"/>
    </row>
    <row r="212" spans="1:20" ht="27" customHeight="1" x14ac:dyDescent="0.25">
      <c r="A212" s="112">
        <v>0.1</v>
      </c>
      <c r="B212" s="103" t="s">
        <v>66</v>
      </c>
      <c r="C212" s="370"/>
      <c r="D212" s="371"/>
      <c r="E212" s="371"/>
      <c r="F212" s="371"/>
      <c r="G212" s="371"/>
      <c r="H212" s="371"/>
      <c r="I212" s="371"/>
      <c r="J212" s="371"/>
      <c r="K212" s="371"/>
      <c r="L212" s="371"/>
      <c r="M212" s="371"/>
      <c r="N212" s="372"/>
      <c r="O212" s="38"/>
      <c r="P212" s="38"/>
      <c r="Q212" s="38"/>
      <c r="R212" s="38"/>
      <c r="S212" s="43">
        <f t="shared" ref="S212:S231" si="0">SUM(C212:R212)</f>
        <v>0</v>
      </c>
      <c r="T212" s="44"/>
    </row>
    <row r="213" spans="1:20" ht="27" customHeight="1" x14ac:dyDescent="0.25">
      <c r="A213" s="102">
        <v>0.2</v>
      </c>
      <c r="B213" s="103" t="s">
        <v>67</v>
      </c>
      <c r="C213" s="233"/>
      <c r="D213" s="234"/>
      <c r="E213" s="234"/>
      <c r="F213" s="234"/>
      <c r="G213" s="234"/>
      <c r="H213" s="234"/>
      <c r="I213" s="234"/>
      <c r="J213" s="234"/>
      <c r="K213" s="234"/>
      <c r="L213" s="234"/>
      <c r="M213" s="234"/>
      <c r="N213" s="235"/>
      <c r="O213" s="38"/>
      <c r="P213" s="38"/>
      <c r="Q213" s="38"/>
      <c r="R213" s="38"/>
      <c r="S213" s="43">
        <f t="shared" si="0"/>
        <v>0</v>
      </c>
      <c r="T213" s="35"/>
    </row>
    <row r="214" spans="1:20" ht="27" customHeight="1" x14ac:dyDescent="0.25">
      <c r="A214" s="102">
        <v>0.3</v>
      </c>
      <c r="B214" s="103" t="s">
        <v>68</v>
      </c>
      <c r="C214" s="35"/>
      <c r="D214" s="35"/>
      <c r="E214" s="36"/>
      <c r="F214" s="37"/>
      <c r="G214" s="37"/>
      <c r="H214" s="38"/>
      <c r="I214" s="38"/>
      <c r="J214" s="38"/>
      <c r="K214" s="38"/>
      <c r="L214" s="370"/>
      <c r="M214" s="371"/>
      <c r="N214" s="372"/>
      <c r="O214" s="38"/>
      <c r="P214" s="38"/>
      <c r="Q214" s="38"/>
      <c r="R214" s="38"/>
      <c r="S214" s="43">
        <f t="shared" si="0"/>
        <v>0</v>
      </c>
      <c r="T214" s="35"/>
    </row>
    <row r="215" spans="1:20" ht="27" customHeight="1" x14ac:dyDescent="0.25">
      <c r="A215" s="102">
        <v>0.4</v>
      </c>
      <c r="B215" s="103" t="s">
        <v>69</v>
      </c>
      <c r="C215" s="35"/>
      <c r="D215" s="35"/>
      <c r="E215" s="36"/>
      <c r="F215" s="37"/>
      <c r="G215" s="39"/>
      <c r="H215" s="38"/>
      <c r="I215" s="38"/>
      <c r="J215" s="38"/>
      <c r="K215" s="38"/>
      <c r="L215" s="230"/>
      <c r="M215" s="231"/>
      <c r="N215" s="232"/>
      <c r="O215" s="38"/>
      <c r="P215" s="38"/>
      <c r="Q215" s="38"/>
      <c r="R215" s="38"/>
      <c r="S215" s="43">
        <f t="shared" si="0"/>
        <v>0</v>
      </c>
      <c r="T215" s="38"/>
    </row>
    <row r="216" spans="1:20" ht="27" customHeight="1" x14ac:dyDescent="0.25">
      <c r="A216" s="102">
        <v>0.5</v>
      </c>
      <c r="B216" s="103" t="s">
        <v>99</v>
      </c>
      <c r="C216" s="35"/>
      <c r="D216" s="35"/>
      <c r="E216" s="36"/>
      <c r="F216" s="37"/>
      <c r="G216" s="39"/>
      <c r="H216" s="38"/>
      <c r="I216" s="38"/>
      <c r="J216" s="38"/>
      <c r="K216" s="38"/>
      <c r="L216" s="230"/>
      <c r="M216" s="231"/>
      <c r="N216" s="232"/>
      <c r="O216" s="38"/>
      <c r="P216" s="38"/>
      <c r="Q216" s="38"/>
      <c r="R216" s="38"/>
      <c r="S216" s="43">
        <f t="shared" si="0"/>
        <v>0</v>
      </c>
      <c r="T216" s="38"/>
    </row>
    <row r="217" spans="1:20" ht="27" customHeight="1" x14ac:dyDescent="0.25">
      <c r="A217" s="102">
        <v>1</v>
      </c>
      <c r="B217" s="103" t="s">
        <v>70</v>
      </c>
      <c r="C217" s="35"/>
      <c r="D217" s="35">
        <v>15185962.536133358</v>
      </c>
      <c r="E217" s="40">
        <v>976096.05475250212</v>
      </c>
      <c r="F217" s="35">
        <v>2725366.2697030222</v>
      </c>
      <c r="G217" s="38">
        <v>-52983.104673291113</v>
      </c>
      <c r="H217" s="38"/>
      <c r="I217" s="38">
        <v>0</v>
      </c>
      <c r="J217" s="38">
        <v>0</v>
      </c>
      <c r="K217" s="38"/>
      <c r="L217" s="230"/>
      <c r="M217" s="231"/>
      <c r="N217" s="232"/>
      <c r="O217" s="38">
        <v>8298.425056548771</v>
      </c>
      <c r="P217" s="38">
        <v>427784.58675252285</v>
      </c>
      <c r="Q217" s="38">
        <v>-201282.54070191123</v>
      </c>
      <c r="R217" s="38">
        <v>107657.89873388626</v>
      </c>
      <c r="S217" s="43">
        <f t="shared" si="0"/>
        <v>19176900.125756636</v>
      </c>
      <c r="T217" s="172">
        <v>733250.73620091414</v>
      </c>
    </row>
    <row r="218" spans="1:20" ht="27" customHeight="1" x14ac:dyDescent="0.25">
      <c r="A218" s="102">
        <v>2.1</v>
      </c>
      <c r="B218" s="103" t="s">
        <v>71</v>
      </c>
      <c r="C218" s="35">
        <v>-78663</v>
      </c>
      <c r="D218" s="35">
        <v>17111940</v>
      </c>
      <c r="E218" s="40">
        <v>1503258.4399999997</v>
      </c>
      <c r="F218" s="35">
        <v>1939590.69</v>
      </c>
      <c r="G218" s="38">
        <v>0</v>
      </c>
      <c r="H218" s="38"/>
      <c r="I218" s="38">
        <v>0</v>
      </c>
      <c r="J218" s="38">
        <v>0</v>
      </c>
      <c r="K218" s="38"/>
      <c r="L218" s="230"/>
      <c r="M218" s="231"/>
      <c r="N218" s="232"/>
      <c r="O218" s="38">
        <v>0</v>
      </c>
      <c r="P218" s="38">
        <v>749529.85000000009</v>
      </c>
      <c r="Q218" s="38">
        <v>0</v>
      </c>
      <c r="R218" s="38">
        <v>11840.679999999998</v>
      </c>
      <c r="S218" s="43">
        <f t="shared" si="0"/>
        <v>21237496.660000004</v>
      </c>
      <c r="T218" s="172">
        <v>-1963388.82</v>
      </c>
    </row>
    <row r="219" spans="1:20" ht="27" customHeight="1" x14ac:dyDescent="0.25">
      <c r="A219" s="102">
        <v>2.2000000000000002</v>
      </c>
      <c r="B219" s="103" t="s">
        <v>72</v>
      </c>
      <c r="C219" s="35"/>
      <c r="D219" s="35">
        <v>6252859.5538666425</v>
      </c>
      <c r="E219" s="40">
        <v>464921.6752474978</v>
      </c>
      <c r="F219" s="35">
        <v>409673.35029697826</v>
      </c>
      <c r="G219" s="38">
        <v>-14052.285326708894</v>
      </c>
      <c r="H219" s="38"/>
      <c r="I219" s="38">
        <v>0</v>
      </c>
      <c r="J219" s="38">
        <v>0</v>
      </c>
      <c r="K219" s="38"/>
      <c r="L219" s="230"/>
      <c r="M219" s="231"/>
      <c r="N219" s="232"/>
      <c r="O219" s="38">
        <v>2200.9249434512285</v>
      </c>
      <c r="P219" s="38">
        <v>277611.07324747706</v>
      </c>
      <c r="Q219" s="38">
        <v>-53384.55929808876</v>
      </c>
      <c r="R219" s="38">
        <v>59333.381266113676</v>
      </c>
      <c r="S219" s="43">
        <f t="shared" si="0"/>
        <v>7399163.1142433621</v>
      </c>
      <c r="T219" s="172">
        <v>-48944.116200914163</v>
      </c>
    </row>
    <row r="220" spans="1:20" ht="27" customHeight="1" x14ac:dyDescent="0.25">
      <c r="A220" s="102">
        <v>2.2999999999999998</v>
      </c>
      <c r="B220" s="103" t="s">
        <v>73</v>
      </c>
      <c r="C220" s="35"/>
      <c r="D220" s="35">
        <v>194035.86000000004</v>
      </c>
      <c r="E220" s="40">
        <v>42919.020000000004</v>
      </c>
      <c r="F220" s="35">
        <v>8692.0500000000011</v>
      </c>
      <c r="G220" s="38">
        <v>0</v>
      </c>
      <c r="H220" s="38"/>
      <c r="I220" s="38">
        <v>6604.48</v>
      </c>
      <c r="J220" s="38">
        <v>0</v>
      </c>
      <c r="K220" s="38"/>
      <c r="L220" s="230"/>
      <c r="M220" s="231"/>
      <c r="N220" s="232"/>
      <c r="O220" s="38">
        <v>0</v>
      </c>
      <c r="P220" s="38">
        <v>21543.410000000003</v>
      </c>
      <c r="Q220" s="38">
        <v>0</v>
      </c>
      <c r="R220" s="38">
        <v>6040.6699999999983</v>
      </c>
      <c r="S220" s="43">
        <f t="shared" si="0"/>
        <v>279835.49000000005</v>
      </c>
      <c r="T220" s="172">
        <v>-19.57</v>
      </c>
    </row>
    <row r="221" spans="1:20" ht="27" customHeight="1" x14ac:dyDescent="0.25">
      <c r="A221" s="102">
        <v>2.4</v>
      </c>
      <c r="B221" s="103" t="s">
        <v>74</v>
      </c>
      <c r="C221" s="35"/>
      <c r="D221" s="35">
        <v>2477.46</v>
      </c>
      <c r="E221" s="40">
        <v>881.6</v>
      </c>
      <c r="F221" s="35">
        <v>54.14</v>
      </c>
      <c r="G221" s="38">
        <v>0</v>
      </c>
      <c r="H221" s="38"/>
      <c r="I221" s="38">
        <v>0</v>
      </c>
      <c r="J221" s="38">
        <v>0</v>
      </c>
      <c r="K221" s="38"/>
      <c r="L221" s="230"/>
      <c r="M221" s="231"/>
      <c r="N221" s="232"/>
      <c r="O221" s="38">
        <v>0</v>
      </c>
      <c r="P221" s="38">
        <v>241.92</v>
      </c>
      <c r="Q221" s="38">
        <v>0</v>
      </c>
      <c r="R221" s="38">
        <v>212.16</v>
      </c>
      <c r="S221" s="43">
        <f t="shared" si="0"/>
        <v>3867.2799999999997</v>
      </c>
      <c r="T221" s="172">
        <v>41.04</v>
      </c>
    </row>
    <row r="222" spans="1:20" ht="27" customHeight="1" x14ac:dyDescent="0.25">
      <c r="A222" s="102">
        <v>2.5</v>
      </c>
      <c r="B222" s="103" t="s">
        <v>75</v>
      </c>
      <c r="C222" s="35"/>
      <c r="D222" s="35">
        <v>1185233.83</v>
      </c>
      <c r="E222" s="40">
        <v>307694.88999999996</v>
      </c>
      <c r="F222" s="35">
        <v>65433.380000000005</v>
      </c>
      <c r="G222" s="38">
        <v>0</v>
      </c>
      <c r="H222" s="38"/>
      <c r="I222" s="38">
        <v>1754.4</v>
      </c>
      <c r="J222" s="38">
        <v>2720.57</v>
      </c>
      <c r="K222" s="38"/>
      <c r="L222" s="230"/>
      <c r="M222" s="231"/>
      <c r="N222" s="232"/>
      <c r="O222" s="38">
        <v>0</v>
      </c>
      <c r="P222" s="38">
        <v>63240</v>
      </c>
      <c r="Q222" s="38">
        <v>4359.83</v>
      </c>
      <c r="R222" s="38">
        <v>6823.9000000000005</v>
      </c>
      <c r="S222" s="43">
        <f t="shared" si="0"/>
        <v>1637260.8</v>
      </c>
      <c r="T222" s="172">
        <v>-203247.24</v>
      </c>
    </row>
    <row r="223" spans="1:20" ht="27" customHeight="1" x14ac:dyDescent="0.25">
      <c r="A223" s="102">
        <v>2.6</v>
      </c>
      <c r="B223" s="103" t="s">
        <v>76</v>
      </c>
      <c r="C223" s="35"/>
      <c r="D223" s="35">
        <v>31522.470000000005</v>
      </c>
      <c r="E223" s="40">
        <v>15567.389999999998</v>
      </c>
      <c r="F223" s="35">
        <v>4161.03</v>
      </c>
      <c r="G223" s="38">
        <v>0</v>
      </c>
      <c r="H223" s="38"/>
      <c r="I223" s="38">
        <v>0</v>
      </c>
      <c r="J223" s="38">
        <v>177.72</v>
      </c>
      <c r="K223" s="38"/>
      <c r="L223" s="230"/>
      <c r="M223" s="231"/>
      <c r="N223" s="232"/>
      <c r="O223" s="38">
        <v>0</v>
      </c>
      <c r="P223" s="38">
        <v>1054.07</v>
      </c>
      <c r="Q223" s="38">
        <v>0</v>
      </c>
      <c r="R223" s="38">
        <v>246.18</v>
      </c>
      <c r="S223" s="43">
        <f t="shared" si="0"/>
        <v>52728.86</v>
      </c>
      <c r="T223" s="172">
        <v>-4764.6499999999996</v>
      </c>
    </row>
    <row r="224" spans="1:20" ht="27" customHeight="1" x14ac:dyDescent="0.25">
      <c r="A224" s="102">
        <v>2.7</v>
      </c>
      <c r="B224" s="103" t="s">
        <v>77</v>
      </c>
      <c r="C224" s="35">
        <v>-100053</v>
      </c>
      <c r="D224" s="35">
        <v>629980</v>
      </c>
      <c r="E224" s="40">
        <v>285159.09999999998</v>
      </c>
      <c r="F224" s="35">
        <v>37864.79</v>
      </c>
      <c r="G224" s="38">
        <v>0</v>
      </c>
      <c r="H224" s="38"/>
      <c r="I224" s="38">
        <v>0</v>
      </c>
      <c r="J224" s="38">
        <v>100878.20000000001</v>
      </c>
      <c r="K224" s="38"/>
      <c r="L224" s="230"/>
      <c r="M224" s="231"/>
      <c r="N224" s="232"/>
      <c r="O224" s="38">
        <v>0</v>
      </c>
      <c r="P224" s="38">
        <v>32699.980000000003</v>
      </c>
      <c r="Q224" s="38">
        <v>0</v>
      </c>
      <c r="R224" s="38">
        <v>73305.13</v>
      </c>
      <c r="S224" s="43">
        <f t="shared" si="0"/>
        <v>1059834.2000000002</v>
      </c>
      <c r="T224" s="172">
        <v>-34481.39</v>
      </c>
    </row>
    <row r="225" spans="1:47" ht="27" customHeight="1" x14ac:dyDescent="0.25">
      <c r="A225" s="102">
        <v>2.8</v>
      </c>
      <c r="B225" s="103" t="s">
        <v>78</v>
      </c>
      <c r="C225" s="35">
        <v>-34114.89</v>
      </c>
      <c r="D225" s="35">
        <v>0</v>
      </c>
      <c r="E225" s="40">
        <v>4970.05</v>
      </c>
      <c r="F225" s="35">
        <v>3447.3199999999997</v>
      </c>
      <c r="G225" s="38">
        <v>0</v>
      </c>
      <c r="H225" s="38"/>
      <c r="I225" s="38">
        <v>0</v>
      </c>
      <c r="J225" s="38">
        <v>1950.1499999999996</v>
      </c>
      <c r="K225" s="38"/>
      <c r="L225" s="230"/>
      <c r="M225" s="231"/>
      <c r="N225" s="232"/>
      <c r="O225" s="38">
        <v>0</v>
      </c>
      <c r="P225" s="38">
        <v>573.94000000000005</v>
      </c>
      <c r="Q225" s="38">
        <v>0</v>
      </c>
      <c r="R225" s="38">
        <v>20876.68</v>
      </c>
      <c r="S225" s="43">
        <f t="shared" si="0"/>
        <v>-2296.7500000000036</v>
      </c>
      <c r="T225" s="172">
        <v>-1936.9299999999998</v>
      </c>
    </row>
    <row r="226" spans="1:47" ht="27" customHeight="1" x14ac:dyDescent="0.25">
      <c r="A226" s="102">
        <v>3</v>
      </c>
      <c r="B226" s="103" t="s">
        <v>79</v>
      </c>
      <c r="C226" s="35">
        <v>-1093</v>
      </c>
      <c r="D226" s="35">
        <v>881551</v>
      </c>
      <c r="E226" s="35">
        <v>185187.77999999997</v>
      </c>
      <c r="F226" s="35">
        <v>26473.940000000002</v>
      </c>
      <c r="G226" s="38">
        <v>0</v>
      </c>
      <c r="H226" s="38"/>
      <c r="I226" s="38">
        <v>0</v>
      </c>
      <c r="J226" s="38">
        <v>428733.79000000004</v>
      </c>
      <c r="K226" s="38"/>
      <c r="L226" s="230"/>
      <c r="M226" s="231"/>
      <c r="N226" s="232"/>
      <c r="O226" s="38">
        <v>0</v>
      </c>
      <c r="P226" s="38">
        <v>30464.85</v>
      </c>
      <c r="Q226" s="38">
        <v>0</v>
      </c>
      <c r="R226" s="38">
        <v>85401.53</v>
      </c>
      <c r="S226" s="43">
        <f t="shared" si="0"/>
        <v>1636719.8900000001</v>
      </c>
      <c r="T226" s="172">
        <v>-115588.86</v>
      </c>
    </row>
    <row r="227" spans="1:47" ht="27" customHeight="1" x14ac:dyDescent="0.25">
      <c r="A227" s="102">
        <v>4</v>
      </c>
      <c r="B227" s="103" t="s">
        <v>80</v>
      </c>
      <c r="C227" s="35">
        <v>-2043</v>
      </c>
      <c r="D227" s="35">
        <v>22497</v>
      </c>
      <c r="E227" s="40">
        <v>4471.24</v>
      </c>
      <c r="F227" s="35">
        <v>437.17</v>
      </c>
      <c r="G227" s="38">
        <v>0</v>
      </c>
      <c r="H227" s="38"/>
      <c r="I227" s="38">
        <v>0</v>
      </c>
      <c r="J227" s="38">
        <v>23848.629999999997</v>
      </c>
      <c r="K227" s="38"/>
      <c r="L227" s="233"/>
      <c r="M227" s="234"/>
      <c r="N227" s="235"/>
      <c r="O227" s="38">
        <v>0</v>
      </c>
      <c r="P227" s="38">
        <v>926.42000000000007</v>
      </c>
      <c r="Q227" s="38">
        <v>0</v>
      </c>
      <c r="R227" s="38">
        <v>1906.48</v>
      </c>
      <c r="S227" s="43">
        <f t="shared" si="0"/>
        <v>52043.939999999995</v>
      </c>
      <c r="T227" s="173">
        <v>-11735.170000000002</v>
      </c>
    </row>
    <row r="228" spans="1:47" ht="27" customHeight="1" x14ac:dyDescent="0.25">
      <c r="A228" s="102">
        <v>5</v>
      </c>
      <c r="B228" s="103" t="s">
        <v>81</v>
      </c>
      <c r="C228" s="35"/>
      <c r="D228" s="35">
        <v>143891.28</v>
      </c>
      <c r="E228" s="40">
        <v>30135.380000000005</v>
      </c>
      <c r="F228" s="35">
        <v>9311.8999999999978</v>
      </c>
      <c r="G228" s="38">
        <v>0</v>
      </c>
      <c r="H228" s="38"/>
      <c r="I228" s="38">
        <v>0</v>
      </c>
      <c r="J228" s="38">
        <v>240768.92000000004</v>
      </c>
      <c r="K228" s="38"/>
      <c r="L228" s="35" t="s">
        <v>100</v>
      </c>
      <c r="M228" s="35" t="s">
        <v>101</v>
      </c>
      <c r="N228" s="41" t="s">
        <v>374</v>
      </c>
      <c r="O228" s="38">
        <v>0</v>
      </c>
      <c r="P228" s="38">
        <v>6622.76</v>
      </c>
      <c r="Q228" s="38">
        <v>0</v>
      </c>
      <c r="R228" s="38">
        <v>5431.0600000000022</v>
      </c>
      <c r="S228" s="43">
        <f t="shared" si="0"/>
        <v>436161.30000000005</v>
      </c>
      <c r="T228" s="173">
        <v>-21462.41</v>
      </c>
    </row>
    <row r="229" spans="1:47" ht="27" customHeight="1" x14ac:dyDescent="0.25">
      <c r="A229" s="102">
        <v>6</v>
      </c>
      <c r="B229" s="103" t="s">
        <v>82</v>
      </c>
      <c r="C229" s="35"/>
      <c r="D229" s="35">
        <v>0</v>
      </c>
      <c r="E229" s="40">
        <v>0</v>
      </c>
      <c r="F229" s="35">
        <v>0</v>
      </c>
      <c r="G229" s="38">
        <v>0</v>
      </c>
      <c r="H229" s="38"/>
      <c r="I229" s="38">
        <v>0</v>
      </c>
      <c r="J229" s="38">
        <v>0</v>
      </c>
      <c r="K229" s="38"/>
      <c r="L229" s="370"/>
      <c r="M229" s="371"/>
      <c r="N229" s="372"/>
      <c r="O229" s="38">
        <v>0</v>
      </c>
      <c r="P229" s="38">
        <v>0</v>
      </c>
      <c r="Q229" s="38">
        <v>0</v>
      </c>
      <c r="R229" s="38">
        <v>0</v>
      </c>
      <c r="S229" s="43">
        <f t="shared" si="0"/>
        <v>0</v>
      </c>
      <c r="T229" s="172">
        <v>0</v>
      </c>
    </row>
    <row r="230" spans="1:47" ht="27" customHeight="1" x14ac:dyDescent="0.25">
      <c r="A230" s="102">
        <v>7</v>
      </c>
      <c r="B230" s="103" t="s">
        <v>83</v>
      </c>
      <c r="C230" s="35"/>
      <c r="D230" s="35">
        <v>0</v>
      </c>
      <c r="E230" s="40">
        <v>0</v>
      </c>
      <c r="F230" s="35">
        <v>0</v>
      </c>
      <c r="G230" s="38">
        <v>0</v>
      </c>
      <c r="H230" s="38"/>
      <c r="I230" s="38">
        <v>0</v>
      </c>
      <c r="J230" s="38">
        <v>0</v>
      </c>
      <c r="K230" s="38"/>
      <c r="L230" s="230"/>
      <c r="M230" s="231"/>
      <c r="N230" s="232"/>
      <c r="O230" s="38">
        <v>0</v>
      </c>
      <c r="P230" s="38">
        <v>0</v>
      </c>
      <c r="Q230" s="38">
        <v>0</v>
      </c>
      <c r="R230" s="38">
        <v>0</v>
      </c>
      <c r="S230" s="43">
        <f t="shared" si="0"/>
        <v>0</v>
      </c>
      <c r="T230" s="172">
        <v>0</v>
      </c>
    </row>
    <row r="231" spans="1:47" ht="24.75" customHeight="1" x14ac:dyDescent="0.25">
      <c r="A231" s="102">
        <v>8</v>
      </c>
      <c r="B231" s="103" t="s">
        <v>84</v>
      </c>
      <c r="C231" s="35"/>
      <c r="D231" s="35">
        <v>335809.23000000004</v>
      </c>
      <c r="E231" s="40">
        <v>382737.24000000005</v>
      </c>
      <c r="F231" s="35">
        <v>1105223.3600000001</v>
      </c>
      <c r="G231" s="38">
        <v>0</v>
      </c>
      <c r="H231" s="38"/>
      <c r="I231" s="38">
        <v>51568.299999999996</v>
      </c>
      <c r="J231" s="38">
        <v>344300.95000000007</v>
      </c>
      <c r="K231" s="38"/>
      <c r="L231" s="233"/>
      <c r="M231" s="234"/>
      <c r="N231" s="235"/>
      <c r="O231" s="38">
        <v>0</v>
      </c>
      <c r="P231" s="38">
        <v>146281.60999999999</v>
      </c>
      <c r="Q231" s="38">
        <v>0</v>
      </c>
      <c r="R231" s="38">
        <v>52627.39</v>
      </c>
      <c r="S231" s="43">
        <f t="shared" si="0"/>
        <v>2418548.08</v>
      </c>
      <c r="T231" s="172">
        <v>-15887.649999999998</v>
      </c>
    </row>
    <row r="232" spans="1:47" ht="18" customHeight="1" x14ac:dyDescent="0.25">
      <c r="A232" s="254" t="s">
        <v>102</v>
      </c>
      <c r="B232" s="255"/>
      <c r="C232" s="42">
        <f t="shared" ref="C232:K232" si="1">SUM(C214:C231)</f>
        <v>-215966.89</v>
      </c>
      <c r="D232" s="42">
        <f t="shared" si="1"/>
        <v>41977760.219999991</v>
      </c>
      <c r="E232" s="143">
        <f t="shared" si="1"/>
        <v>4203999.8600000003</v>
      </c>
      <c r="F232" s="42">
        <f t="shared" si="1"/>
        <v>6335729.3900000015</v>
      </c>
      <c r="G232" s="42">
        <f t="shared" si="1"/>
        <v>-67035.390000000014</v>
      </c>
      <c r="H232" s="42">
        <f t="shared" si="1"/>
        <v>0</v>
      </c>
      <c r="I232" s="42">
        <f t="shared" si="1"/>
        <v>59927.179999999993</v>
      </c>
      <c r="J232" s="42">
        <f t="shared" si="1"/>
        <v>1143378.9300000002</v>
      </c>
      <c r="K232" s="42">
        <f t="shared" si="1"/>
        <v>0</v>
      </c>
      <c r="L232" s="436" t="e">
        <f>L228+M228</f>
        <v>#VALUE!</v>
      </c>
      <c r="M232" s="437"/>
      <c r="N232" s="42" t="str">
        <f>N228</f>
        <v>Operational water</v>
      </c>
      <c r="O232" s="42">
        <f t="shared" ref="O232:T232" si="2">SUM(O212:O231)</f>
        <v>10499.349999999999</v>
      </c>
      <c r="P232" s="42">
        <f t="shared" si="2"/>
        <v>1758574.4699999997</v>
      </c>
      <c r="Q232" s="42">
        <f t="shared" si="2"/>
        <v>-250307.27</v>
      </c>
      <c r="R232" s="42">
        <f t="shared" si="2"/>
        <v>431703.13999999996</v>
      </c>
      <c r="S232" s="42">
        <f t="shared" si="2"/>
        <v>55388262.990000002</v>
      </c>
      <c r="T232" s="42">
        <f t="shared" si="2"/>
        <v>-1688165.0299999998</v>
      </c>
    </row>
    <row r="233" spans="1:47" ht="18" customHeight="1" x14ac:dyDescent="0.25">
      <c r="A233" s="254" t="s">
        <v>103</v>
      </c>
      <c r="B233" s="255"/>
      <c r="C233" s="45">
        <f t="shared" ref="C233:L233" si="3">C232/$C$6</f>
        <v>-3.8495399450999965</v>
      </c>
      <c r="D233" s="45">
        <f t="shared" si="3"/>
        <v>748.23999536558392</v>
      </c>
      <c r="E233" s="45">
        <f t="shared" si="3"/>
        <v>74.93493743538555</v>
      </c>
      <c r="F233" s="45">
        <f t="shared" si="3"/>
        <v>112.93232665502124</v>
      </c>
      <c r="G233" s="45">
        <f t="shared" si="3"/>
        <v>-1.1948841396028664</v>
      </c>
      <c r="H233" s="45">
        <f t="shared" si="3"/>
        <v>0</v>
      </c>
      <c r="I233" s="45">
        <f t="shared" si="3"/>
        <v>1.0681825959858828</v>
      </c>
      <c r="J233" s="45">
        <f t="shared" si="3"/>
        <v>20.380359523724646</v>
      </c>
      <c r="K233" s="45">
        <f t="shared" si="3"/>
        <v>0</v>
      </c>
      <c r="L233" s="438" t="e">
        <f t="shared" si="3"/>
        <v>#VALUE!</v>
      </c>
      <c r="M233" s="439"/>
      <c r="N233" s="45" t="e">
        <f t="shared" ref="N233:T233" si="4">N232/$C$6</f>
        <v>#VALUE!</v>
      </c>
      <c r="O233" s="46">
        <f t="shared" si="4"/>
        <v>0.18714751702256602</v>
      </c>
      <c r="P233" s="46">
        <f t="shared" si="4"/>
        <v>31.346020997468891</v>
      </c>
      <c r="Q233" s="46">
        <f t="shared" si="4"/>
        <v>-4.4616461088731239</v>
      </c>
      <c r="R233" s="46">
        <f t="shared" si="4"/>
        <v>7.6949688068161555</v>
      </c>
      <c r="S233" s="46">
        <f t="shared" si="4"/>
        <v>987.27786870343311</v>
      </c>
      <c r="T233" s="45">
        <f t="shared" si="4"/>
        <v>-30.090995508181521</v>
      </c>
    </row>
    <row r="234" spans="1:47" x14ac:dyDescent="0.25">
      <c r="A234" s="144" t="s">
        <v>104</v>
      </c>
      <c r="B234" s="145"/>
      <c r="C234" s="145"/>
      <c r="D234" s="145"/>
      <c r="E234" s="145"/>
      <c r="F234" s="145"/>
      <c r="G234" s="145"/>
      <c r="H234" s="145"/>
      <c r="I234" s="145"/>
      <c r="J234" s="145"/>
      <c r="K234" s="145"/>
      <c r="L234" s="145"/>
      <c r="M234" s="145"/>
      <c r="N234" s="145"/>
      <c r="O234" s="145"/>
      <c r="P234" s="145"/>
      <c r="Q234" s="146"/>
      <c r="R234" s="146"/>
      <c r="S234" s="146"/>
      <c r="T234" s="146"/>
    </row>
    <row r="235" spans="1:47" s="125" customFormat="1" ht="12.75" customHeight="1" x14ac:dyDescent="0.25">
      <c r="A235" s="226" t="s">
        <v>138</v>
      </c>
      <c r="B235" s="226"/>
      <c r="C235" s="226"/>
      <c r="D235" s="226"/>
      <c r="E235" s="226"/>
      <c r="F235" s="226"/>
      <c r="G235" s="226"/>
      <c r="H235" s="226"/>
      <c r="I235" s="226"/>
      <c r="J235" s="226"/>
      <c r="K235" s="226"/>
      <c r="L235" s="226"/>
      <c r="M235" s="226"/>
      <c r="N235" s="226"/>
      <c r="O235" s="226"/>
      <c r="P235" s="226"/>
      <c r="Q235" s="432"/>
      <c r="R235" s="433"/>
      <c r="S235" s="434"/>
      <c r="T235" s="117" t="s">
        <v>115</v>
      </c>
      <c r="U235" s="124"/>
      <c r="V235" s="124"/>
      <c r="W235" s="124"/>
      <c r="X235" s="124"/>
      <c r="Y235" s="124"/>
      <c r="Z235" s="124"/>
      <c r="AA235" s="124"/>
      <c r="AB235" s="124"/>
      <c r="AC235" s="124"/>
      <c r="AD235" s="124"/>
      <c r="AE235" s="124"/>
      <c r="AF235" s="124"/>
      <c r="AG235" s="124"/>
      <c r="AH235" s="124"/>
      <c r="AI235" s="124"/>
      <c r="AJ235" s="124"/>
      <c r="AK235" s="124"/>
      <c r="AL235" s="124"/>
      <c r="AM235" s="124"/>
      <c r="AN235" s="124"/>
      <c r="AO235" s="124"/>
      <c r="AP235" s="124"/>
      <c r="AQ235" s="124"/>
      <c r="AR235" s="124"/>
      <c r="AS235" s="124"/>
      <c r="AT235" s="124"/>
      <c r="AU235" s="124"/>
    </row>
    <row r="236" spans="1:47" ht="15.6" x14ac:dyDescent="0.25">
      <c r="A236" s="118" t="s">
        <v>117</v>
      </c>
      <c r="B236" s="118"/>
      <c r="C236" s="118"/>
      <c r="D236" s="118"/>
      <c r="E236" s="118"/>
      <c r="F236" s="118"/>
      <c r="G236" s="118"/>
      <c r="H236" s="118"/>
      <c r="I236" s="118"/>
      <c r="J236" s="118"/>
      <c r="K236" s="118"/>
      <c r="L236" s="118"/>
      <c r="M236" s="118"/>
      <c r="N236" s="118"/>
      <c r="O236" s="118"/>
      <c r="P236" s="118"/>
      <c r="Q236" s="217"/>
      <c r="R236" s="218"/>
      <c r="S236" s="219"/>
      <c r="T236" s="120" t="s">
        <v>123</v>
      </c>
    </row>
    <row r="237" spans="1:47" ht="23.25" customHeight="1" x14ac:dyDescent="0.25">
      <c r="A237" s="118"/>
      <c r="B237" s="118"/>
      <c r="C237" s="118"/>
      <c r="D237" s="118"/>
      <c r="E237" s="118"/>
      <c r="F237" s="118"/>
      <c r="G237" s="118"/>
      <c r="H237" s="118"/>
      <c r="I237" s="118"/>
      <c r="J237" s="118"/>
      <c r="K237" s="118"/>
      <c r="L237" s="118"/>
      <c r="M237" s="118"/>
      <c r="N237" s="118"/>
      <c r="O237" s="118"/>
      <c r="P237" s="118"/>
    </row>
    <row r="238" spans="1:47" ht="22.8" x14ac:dyDescent="0.25">
      <c r="A238" s="141" t="s">
        <v>122</v>
      </c>
      <c r="B238" s="141"/>
      <c r="C238" s="141"/>
      <c r="D238" s="141"/>
      <c r="E238" s="141"/>
      <c r="F238" s="141"/>
    </row>
    <row r="239" spans="1:47" ht="13.5" customHeight="1" x14ac:dyDescent="0.25">
      <c r="A239" s="142"/>
      <c r="B239" s="142"/>
      <c r="C239" s="142"/>
      <c r="D239" s="142"/>
      <c r="E239" s="142"/>
      <c r="F239" s="142"/>
    </row>
    <row r="240" spans="1:47" ht="25.5" customHeight="1" x14ac:dyDescent="0.25">
      <c r="A240" s="440" t="s">
        <v>118</v>
      </c>
      <c r="B240" s="441"/>
      <c r="C240" s="280" t="s">
        <v>161</v>
      </c>
      <c r="D240" s="280" t="s">
        <v>158</v>
      </c>
      <c r="E240" s="260" t="s">
        <v>156</v>
      </c>
      <c r="F240" s="262"/>
      <c r="G240" s="261" t="s">
        <v>157</v>
      </c>
      <c r="H240" s="261"/>
      <c r="I240" s="261"/>
      <c r="J240" s="261"/>
      <c r="K240" s="261"/>
      <c r="L240" s="261"/>
      <c r="M240" s="261"/>
      <c r="N240" s="262"/>
      <c r="O240" s="260" t="s">
        <v>159</v>
      </c>
      <c r="P240" s="261"/>
      <c r="Q240" s="261"/>
      <c r="R240" s="262"/>
      <c r="S240" s="266" t="s">
        <v>119</v>
      </c>
      <c r="T240" s="280" t="s">
        <v>160</v>
      </c>
    </row>
    <row r="241" spans="1:20" ht="29.85" customHeight="1" x14ac:dyDescent="0.25">
      <c r="A241" s="442"/>
      <c r="B241" s="443"/>
      <c r="C241" s="435"/>
      <c r="D241" s="281"/>
      <c r="E241" s="263"/>
      <c r="F241" s="265"/>
      <c r="G241" s="264"/>
      <c r="H241" s="264"/>
      <c r="I241" s="264"/>
      <c r="J241" s="264"/>
      <c r="K241" s="264"/>
      <c r="L241" s="264"/>
      <c r="M241" s="264"/>
      <c r="N241" s="265"/>
      <c r="O241" s="263"/>
      <c r="P241" s="264"/>
      <c r="Q241" s="264"/>
      <c r="R241" s="265"/>
      <c r="S241" s="267"/>
      <c r="T241" s="281"/>
    </row>
    <row r="242" spans="1:20" ht="29.25" customHeight="1" x14ac:dyDescent="0.25">
      <c r="A242" s="444"/>
      <c r="B242" s="445"/>
      <c r="C242" s="435"/>
      <c r="D242" s="269" t="s">
        <v>114</v>
      </c>
      <c r="E242" s="270"/>
      <c r="F242" s="271"/>
      <c r="G242" s="269" t="s">
        <v>113</v>
      </c>
      <c r="H242" s="270"/>
      <c r="I242" s="270"/>
      <c r="J242" s="270"/>
      <c r="K242" s="270"/>
      <c r="L242" s="270"/>
      <c r="M242" s="270"/>
      <c r="N242" s="271"/>
      <c r="O242" s="269" t="s">
        <v>112</v>
      </c>
      <c r="P242" s="270"/>
      <c r="Q242" s="270"/>
      <c r="R242" s="271"/>
      <c r="S242" s="267"/>
      <c r="T242" s="280" t="s">
        <v>111</v>
      </c>
    </row>
    <row r="243" spans="1:20" ht="33" customHeight="1" x14ac:dyDescent="0.25">
      <c r="A243" s="109" t="s">
        <v>64</v>
      </c>
      <c r="B243" s="110"/>
      <c r="C243" s="281"/>
      <c r="D243" s="111" t="s">
        <v>85</v>
      </c>
      <c r="E243" s="111" t="s">
        <v>86</v>
      </c>
      <c r="F243" s="111" t="s">
        <v>87</v>
      </c>
      <c r="G243" s="111" t="s">
        <v>88</v>
      </c>
      <c r="H243" s="111" t="s">
        <v>89</v>
      </c>
      <c r="I243" s="111" t="s">
        <v>90</v>
      </c>
      <c r="J243" s="111" t="s">
        <v>91</v>
      </c>
      <c r="K243" s="111" t="s">
        <v>92</v>
      </c>
      <c r="L243" s="269" t="s">
        <v>93</v>
      </c>
      <c r="M243" s="271"/>
      <c r="N243" s="111" t="s">
        <v>94</v>
      </c>
      <c r="O243" s="111" t="s">
        <v>95</v>
      </c>
      <c r="P243" s="111" t="s">
        <v>96</v>
      </c>
      <c r="Q243" s="111" t="s">
        <v>97</v>
      </c>
      <c r="R243" s="111" t="s">
        <v>98</v>
      </c>
      <c r="S243" s="268"/>
      <c r="T243" s="281"/>
    </row>
    <row r="244" spans="1:20" ht="33" customHeight="1" x14ac:dyDescent="0.25">
      <c r="A244" s="112">
        <v>0.1</v>
      </c>
      <c r="B244" s="103" t="s">
        <v>66</v>
      </c>
      <c r="C244" s="370"/>
      <c r="D244" s="371"/>
      <c r="E244" s="371"/>
      <c r="F244" s="371"/>
      <c r="G244" s="371"/>
      <c r="H244" s="371"/>
      <c r="I244" s="371"/>
      <c r="J244" s="371"/>
      <c r="K244" s="371"/>
      <c r="L244" s="371"/>
      <c r="M244" s="371"/>
      <c r="N244" s="372"/>
      <c r="O244" s="38"/>
      <c r="P244" s="38"/>
      <c r="Q244" s="38"/>
      <c r="R244" s="38"/>
      <c r="S244" s="43">
        <f t="shared" ref="S244:S263" si="5">SUM(C244:R244)</f>
        <v>0</v>
      </c>
      <c r="T244" s="38"/>
    </row>
    <row r="245" spans="1:20" ht="33.6" customHeight="1" x14ac:dyDescent="0.25">
      <c r="A245" s="102">
        <v>0.2</v>
      </c>
      <c r="B245" s="103" t="s">
        <v>67</v>
      </c>
      <c r="C245" s="233"/>
      <c r="D245" s="234"/>
      <c r="E245" s="234"/>
      <c r="F245" s="234"/>
      <c r="G245" s="234"/>
      <c r="H245" s="234"/>
      <c r="I245" s="234"/>
      <c r="J245" s="234"/>
      <c r="K245" s="234"/>
      <c r="L245" s="234"/>
      <c r="M245" s="234"/>
      <c r="N245" s="235"/>
      <c r="O245" s="38"/>
      <c r="P245" s="38"/>
      <c r="Q245" s="38"/>
      <c r="R245" s="38"/>
      <c r="S245" s="43">
        <f t="shared" si="5"/>
        <v>0</v>
      </c>
      <c r="T245" s="38"/>
    </row>
    <row r="246" spans="1:20" ht="29.85" customHeight="1" x14ac:dyDescent="0.25">
      <c r="A246" s="102">
        <v>0.3</v>
      </c>
      <c r="B246" s="103" t="s">
        <v>68</v>
      </c>
      <c r="C246" s="35"/>
      <c r="D246" s="35"/>
      <c r="E246" s="35"/>
      <c r="F246" s="35"/>
      <c r="G246" s="35"/>
      <c r="H246" s="35"/>
      <c r="I246" s="35"/>
      <c r="J246" s="35"/>
      <c r="K246" s="35"/>
      <c r="L246" s="370"/>
      <c r="M246" s="371"/>
      <c r="N246" s="372"/>
      <c r="O246" s="38"/>
      <c r="P246" s="38"/>
      <c r="Q246" s="38"/>
      <c r="R246" s="38"/>
      <c r="S246" s="43">
        <f t="shared" si="5"/>
        <v>0</v>
      </c>
      <c r="T246" s="38"/>
    </row>
    <row r="247" spans="1:20" ht="35.1" customHeight="1" x14ac:dyDescent="0.25">
      <c r="A247" s="102">
        <v>0.4</v>
      </c>
      <c r="B247" s="103" t="s">
        <v>69</v>
      </c>
      <c r="C247" s="35"/>
      <c r="D247" s="35"/>
      <c r="E247" s="35"/>
      <c r="F247" s="35"/>
      <c r="G247" s="35"/>
      <c r="H247" s="35"/>
      <c r="I247" s="35"/>
      <c r="J247" s="35"/>
      <c r="K247" s="35"/>
      <c r="L247" s="230"/>
      <c r="M247" s="231"/>
      <c r="N247" s="232"/>
      <c r="O247" s="38"/>
      <c r="P247" s="38"/>
      <c r="Q247" s="38"/>
      <c r="R247" s="38"/>
      <c r="S247" s="43">
        <f t="shared" si="5"/>
        <v>0</v>
      </c>
      <c r="T247" s="38"/>
    </row>
    <row r="248" spans="1:20" ht="29.1" customHeight="1" x14ac:dyDescent="0.25">
      <c r="A248" s="102">
        <v>0.5</v>
      </c>
      <c r="B248" s="103" t="s">
        <v>99</v>
      </c>
      <c r="C248" s="35"/>
      <c r="D248" s="35"/>
      <c r="E248" s="35"/>
      <c r="F248" s="35"/>
      <c r="G248" s="35"/>
      <c r="H248" s="35"/>
      <c r="I248" s="35"/>
      <c r="J248" s="35"/>
      <c r="K248" s="35"/>
      <c r="L248" s="230"/>
      <c r="M248" s="231"/>
      <c r="N248" s="232"/>
      <c r="O248" s="38"/>
      <c r="P248" s="38"/>
      <c r="Q248" s="38"/>
      <c r="R248" s="38"/>
      <c r="S248" s="43">
        <f t="shared" si="5"/>
        <v>0</v>
      </c>
      <c r="T248" s="38"/>
    </row>
    <row r="249" spans="1:20" ht="32.1" customHeight="1" x14ac:dyDescent="0.25">
      <c r="A249" s="102">
        <v>1</v>
      </c>
      <c r="B249" s="110" t="s">
        <v>70</v>
      </c>
      <c r="C249" s="35"/>
      <c r="D249" s="35">
        <v>15185962.536133358</v>
      </c>
      <c r="E249" s="35">
        <v>976096.05475250212</v>
      </c>
      <c r="F249" s="35">
        <v>2725366.2697030222</v>
      </c>
      <c r="G249" s="35">
        <v>-52983.104673291113</v>
      </c>
      <c r="H249" s="35"/>
      <c r="I249" s="35">
        <v>0</v>
      </c>
      <c r="J249" s="35">
        <v>0</v>
      </c>
      <c r="K249" s="35"/>
      <c r="L249" s="230"/>
      <c r="M249" s="231"/>
      <c r="N249" s="232"/>
      <c r="O249" s="38">
        <v>8298.425056548771</v>
      </c>
      <c r="P249" s="38">
        <v>209614.44750873619</v>
      </c>
      <c r="Q249" s="38">
        <v>-201282.54070191123</v>
      </c>
      <c r="R249" s="38">
        <v>52752.370379604268</v>
      </c>
      <c r="S249" s="43">
        <f t="shared" si="5"/>
        <v>18903824.458158568</v>
      </c>
      <c r="T249" s="38">
        <v>359292.86073844787</v>
      </c>
    </row>
    <row r="250" spans="1:20" ht="33" customHeight="1" x14ac:dyDescent="0.25">
      <c r="A250" s="102">
        <v>2.1</v>
      </c>
      <c r="B250" s="103" t="s">
        <v>71</v>
      </c>
      <c r="C250" s="35">
        <v>-78663</v>
      </c>
      <c r="D250" s="35">
        <v>17033276.649999999</v>
      </c>
      <c r="E250" s="35">
        <v>1503258.4399999997</v>
      </c>
      <c r="F250" s="35">
        <v>1939590.69</v>
      </c>
      <c r="G250" s="35">
        <v>0</v>
      </c>
      <c r="H250" s="35"/>
      <c r="I250" s="35">
        <v>0</v>
      </c>
      <c r="J250" s="35">
        <v>0</v>
      </c>
      <c r="K250" s="35"/>
      <c r="L250" s="230"/>
      <c r="M250" s="231"/>
      <c r="N250" s="232"/>
      <c r="O250" s="38">
        <v>0</v>
      </c>
      <c r="P250" s="38">
        <v>367269.62650000001</v>
      </c>
      <c r="Q250" s="38">
        <v>0</v>
      </c>
      <c r="R250" s="38">
        <v>5801.9331999999995</v>
      </c>
      <c r="S250" s="43">
        <f t="shared" si="5"/>
        <v>20770534.339700002</v>
      </c>
      <c r="T250" s="38">
        <v>-962060.52179999999</v>
      </c>
    </row>
    <row r="251" spans="1:20" ht="34.35" customHeight="1" x14ac:dyDescent="0.25">
      <c r="A251" s="102">
        <v>2.2000000000000002</v>
      </c>
      <c r="B251" s="103" t="s">
        <v>72</v>
      </c>
      <c r="C251" s="35"/>
      <c r="D251" s="35">
        <v>6252859.5538666425</v>
      </c>
      <c r="E251" s="35">
        <v>464921.6752474978</v>
      </c>
      <c r="F251" s="35">
        <v>409673.35029697826</v>
      </c>
      <c r="G251" s="35">
        <v>-14052.285326708894</v>
      </c>
      <c r="H251" s="35"/>
      <c r="I251" s="35">
        <v>0</v>
      </c>
      <c r="J251" s="35">
        <v>0</v>
      </c>
      <c r="K251" s="35"/>
      <c r="L251" s="230"/>
      <c r="M251" s="231"/>
      <c r="N251" s="232"/>
      <c r="O251" s="38">
        <v>2200.9249434512285</v>
      </c>
      <c r="P251" s="38">
        <v>136029.42589126376</v>
      </c>
      <c r="Q251" s="38">
        <v>-53384.55929808876</v>
      </c>
      <c r="R251" s="38">
        <v>29073.3568203957</v>
      </c>
      <c r="S251" s="43">
        <f t="shared" si="5"/>
        <v>7227321.4424414309</v>
      </c>
      <c r="T251" s="38">
        <v>-23982.616938447936</v>
      </c>
    </row>
    <row r="252" spans="1:20" ht="30.6" customHeight="1" x14ac:dyDescent="0.25">
      <c r="A252" s="102">
        <v>2.2999999999999998</v>
      </c>
      <c r="B252" s="103" t="s">
        <v>73</v>
      </c>
      <c r="C252" s="35"/>
      <c r="D252" s="35">
        <v>194035.86000000004</v>
      </c>
      <c r="E252" s="35">
        <v>42919.020000000004</v>
      </c>
      <c r="F252" s="35">
        <v>8692.0500000000011</v>
      </c>
      <c r="G252" s="35">
        <v>0</v>
      </c>
      <c r="H252" s="35"/>
      <c r="I252" s="35">
        <v>6604.48</v>
      </c>
      <c r="J252" s="35">
        <v>0</v>
      </c>
      <c r="K252" s="35"/>
      <c r="L252" s="230"/>
      <c r="M252" s="231"/>
      <c r="N252" s="232"/>
      <c r="O252" s="38">
        <v>0</v>
      </c>
      <c r="P252" s="38">
        <v>10556.270900000001</v>
      </c>
      <c r="Q252" s="38">
        <v>0</v>
      </c>
      <c r="R252" s="38">
        <v>2959.9282999999991</v>
      </c>
      <c r="S252" s="43">
        <f t="shared" si="5"/>
        <v>265767.60920000001</v>
      </c>
      <c r="T252" s="38">
        <v>-9.5892999999999997</v>
      </c>
    </row>
    <row r="253" spans="1:20" ht="32.85" customHeight="1" x14ac:dyDescent="0.25">
      <c r="A253" s="102">
        <v>2.4</v>
      </c>
      <c r="B253" s="103" t="s">
        <v>74</v>
      </c>
      <c r="C253" s="35"/>
      <c r="D253" s="35">
        <v>2477.46</v>
      </c>
      <c r="E253" s="35">
        <v>881.6</v>
      </c>
      <c r="F253" s="35">
        <v>54.14</v>
      </c>
      <c r="G253" s="35">
        <v>0</v>
      </c>
      <c r="H253" s="35"/>
      <c r="I253" s="35">
        <v>0</v>
      </c>
      <c r="J253" s="35">
        <v>0</v>
      </c>
      <c r="K253" s="35"/>
      <c r="L253" s="230"/>
      <c r="M253" s="231"/>
      <c r="N253" s="232"/>
      <c r="O253" s="38">
        <v>0</v>
      </c>
      <c r="P253" s="38">
        <v>118.54079999999999</v>
      </c>
      <c r="Q253" s="38">
        <v>0</v>
      </c>
      <c r="R253" s="38">
        <v>103.9584</v>
      </c>
      <c r="S253" s="43">
        <f t="shared" si="5"/>
        <v>3635.6991999999996</v>
      </c>
      <c r="T253" s="38">
        <v>20.1096</v>
      </c>
    </row>
    <row r="254" spans="1:20" ht="31.5" customHeight="1" x14ac:dyDescent="0.25">
      <c r="A254" s="102">
        <v>2.5</v>
      </c>
      <c r="B254" s="103" t="s">
        <v>75</v>
      </c>
      <c r="C254" s="35"/>
      <c r="D254" s="35">
        <v>1185233.83</v>
      </c>
      <c r="E254" s="35">
        <v>307694.88999999996</v>
      </c>
      <c r="F254" s="35">
        <v>65433.380000000005</v>
      </c>
      <c r="G254" s="35">
        <v>0</v>
      </c>
      <c r="H254" s="35"/>
      <c r="I254" s="35">
        <v>1754.4</v>
      </c>
      <c r="J254" s="35">
        <v>1333.0793000000001</v>
      </c>
      <c r="K254" s="35"/>
      <c r="L254" s="230"/>
      <c r="M254" s="231"/>
      <c r="N254" s="232"/>
      <c r="O254" s="38">
        <v>0</v>
      </c>
      <c r="P254" s="38">
        <v>30987.599999999999</v>
      </c>
      <c r="Q254" s="38">
        <v>4359.83</v>
      </c>
      <c r="R254" s="38">
        <v>3343.7110000000002</v>
      </c>
      <c r="S254" s="43">
        <f t="shared" si="5"/>
        <v>1600140.7203000002</v>
      </c>
      <c r="T254" s="38">
        <v>-99591.147600000011</v>
      </c>
    </row>
    <row r="255" spans="1:20" ht="38.25" customHeight="1" x14ac:dyDescent="0.25">
      <c r="A255" s="102">
        <v>2.6</v>
      </c>
      <c r="B255" s="103" t="s">
        <v>76</v>
      </c>
      <c r="C255" s="35"/>
      <c r="D255" s="35">
        <v>31522.470000000005</v>
      </c>
      <c r="E255" s="35">
        <v>15567.389999999998</v>
      </c>
      <c r="F255" s="35">
        <v>4161.03</v>
      </c>
      <c r="G255" s="35">
        <v>0</v>
      </c>
      <c r="H255" s="35"/>
      <c r="I255" s="35">
        <v>0</v>
      </c>
      <c r="J255" s="35">
        <v>87.082799999999992</v>
      </c>
      <c r="K255" s="35"/>
      <c r="L255" s="230"/>
      <c r="M255" s="231"/>
      <c r="N255" s="232"/>
      <c r="O255" s="38">
        <v>0</v>
      </c>
      <c r="P255" s="38">
        <v>516.49429999999995</v>
      </c>
      <c r="Q255" s="38">
        <v>0</v>
      </c>
      <c r="R255" s="38">
        <v>120.62820000000001</v>
      </c>
      <c r="S255" s="43">
        <f t="shared" si="5"/>
        <v>51975.095299999994</v>
      </c>
      <c r="T255" s="38">
        <v>-2334.6784999999995</v>
      </c>
    </row>
    <row r="256" spans="1:20" ht="24.75" customHeight="1" x14ac:dyDescent="0.25">
      <c r="A256" s="102">
        <v>2.7</v>
      </c>
      <c r="B256" s="103" t="s">
        <v>77</v>
      </c>
      <c r="C256" s="35">
        <v>-100053</v>
      </c>
      <c r="D256" s="35">
        <v>529926.6</v>
      </c>
      <c r="E256" s="35">
        <v>285159.09999999998</v>
      </c>
      <c r="F256" s="35">
        <v>37864.79</v>
      </c>
      <c r="G256" s="35">
        <v>0</v>
      </c>
      <c r="H256" s="35"/>
      <c r="I256" s="35">
        <v>0</v>
      </c>
      <c r="J256" s="35">
        <v>49430.318000000007</v>
      </c>
      <c r="K256" s="35"/>
      <c r="L256" s="230"/>
      <c r="M256" s="231"/>
      <c r="N256" s="232"/>
      <c r="O256" s="38">
        <v>0</v>
      </c>
      <c r="P256" s="38">
        <v>16022.990200000002</v>
      </c>
      <c r="Q256" s="38">
        <v>0</v>
      </c>
      <c r="R256" s="38">
        <v>35919.513700000003</v>
      </c>
      <c r="S256" s="43">
        <f t="shared" si="5"/>
        <v>854270.31189999997</v>
      </c>
      <c r="T256" s="38">
        <v>-16895.881099999999</v>
      </c>
    </row>
    <row r="257" spans="1:20" ht="35.85" customHeight="1" x14ac:dyDescent="0.25">
      <c r="A257" s="102">
        <v>2.8</v>
      </c>
      <c r="B257" s="103" t="s">
        <v>78</v>
      </c>
      <c r="C257" s="35">
        <v>-34114.89</v>
      </c>
      <c r="D257" s="35">
        <v>0</v>
      </c>
      <c r="E257" s="35">
        <v>4970.05</v>
      </c>
      <c r="F257" s="35">
        <v>3447.3199999999997</v>
      </c>
      <c r="G257" s="35">
        <v>0</v>
      </c>
      <c r="H257" s="35"/>
      <c r="I257" s="35">
        <v>0</v>
      </c>
      <c r="J257" s="35">
        <v>955.57349999999985</v>
      </c>
      <c r="K257" s="35"/>
      <c r="L257" s="230"/>
      <c r="M257" s="231"/>
      <c r="N257" s="232"/>
      <c r="O257" s="38">
        <v>0</v>
      </c>
      <c r="P257" s="38">
        <v>281.23060000000004</v>
      </c>
      <c r="Q257" s="38">
        <v>0</v>
      </c>
      <c r="R257" s="38">
        <v>10229.573200000001</v>
      </c>
      <c r="S257" s="43">
        <f t="shared" si="5"/>
        <v>-14231.142700000002</v>
      </c>
      <c r="T257" s="38">
        <v>-949.09569999999985</v>
      </c>
    </row>
    <row r="258" spans="1:20" ht="31.5" customHeight="1" x14ac:dyDescent="0.25">
      <c r="A258" s="102">
        <v>3</v>
      </c>
      <c r="B258" s="103" t="s">
        <v>79</v>
      </c>
      <c r="C258" s="35">
        <v>-1093</v>
      </c>
      <c r="D258" s="35">
        <v>880458.34000000008</v>
      </c>
      <c r="E258" s="35">
        <v>185187.77999999997</v>
      </c>
      <c r="F258" s="35">
        <v>26473.940000000002</v>
      </c>
      <c r="G258" s="35">
        <v>0</v>
      </c>
      <c r="H258" s="35"/>
      <c r="I258" s="35">
        <v>0</v>
      </c>
      <c r="J258" s="35">
        <v>222941.57080000002</v>
      </c>
      <c r="K258" s="35"/>
      <c r="L258" s="230"/>
      <c r="M258" s="231"/>
      <c r="N258" s="232"/>
      <c r="O258" s="38">
        <v>0</v>
      </c>
      <c r="P258" s="38">
        <v>14927.776499999998</v>
      </c>
      <c r="Q258" s="38">
        <v>0</v>
      </c>
      <c r="R258" s="38">
        <v>41846.7497</v>
      </c>
      <c r="S258" s="43">
        <f t="shared" si="5"/>
        <v>1370743.1570000001</v>
      </c>
      <c r="T258" s="38">
        <v>-56638.541399999995</v>
      </c>
    </row>
    <row r="259" spans="1:20" ht="26.1" customHeight="1" x14ac:dyDescent="0.25">
      <c r="A259" s="102">
        <v>4</v>
      </c>
      <c r="B259" s="103" t="s">
        <v>80</v>
      </c>
      <c r="C259" s="35">
        <v>-2043</v>
      </c>
      <c r="D259" s="35">
        <v>20454.32</v>
      </c>
      <c r="E259" s="35">
        <v>4471.24</v>
      </c>
      <c r="F259" s="35">
        <v>437.17</v>
      </c>
      <c r="G259" s="35">
        <v>0</v>
      </c>
      <c r="H259" s="35"/>
      <c r="I259" s="35">
        <v>0</v>
      </c>
      <c r="J259" s="35">
        <v>19985.151939999996</v>
      </c>
      <c r="K259" s="35"/>
      <c r="L259" s="233"/>
      <c r="M259" s="234"/>
      <c r="N259" s="235"/>
      <c r="O259" s="38">
        <v>0</v>
      </c>
      <c r="P259" s="38">
        <v>453.94580000000002</v>
      </c>
      <c r="Q259" s="38">
        <v>0</v>
      </c>
      <c r="R259" s="38">
        <v>934.17520000000002</v>
      </c>
      <c r="S259" s="43">
        <f t="shared" si="5"/>
        <v>44693.002939999991</v>
      </c>
      <c r="T259" s="38">
        <v>-5750.2333000000008</v>
      </c>
    </row>
    <row r="260" spans="1:20" ht="33" customHeight="1" x14ac:dyDescent="0.25">
      <c r="A260" s="102">
        <v>5</v>
      </c>
      <c r="B260" s="103" t="s">
        <v>81</v>
      </c>
      <c r="C260" s="35"/>
      <c r="D260" s="35">
        <v>143891.28</v>
      </c>
      <c r="E260" s="35">
        <v>30135.380000000005</v>
      </c>
      <c r="F260" s="35">
        <v>9311.8999999999978</v>
      </c>
      <c r="G260" s="35">
        <v>0</v>
      </c>
      <c r="H260" s="35"/>
      <c r="I260" s="35">
        <v>0</v>
      </c>
      <c r="J260" s="35">
        <v>174145.3461768518</v>
      </c>
      <c r="K260" s="35"/>
      <c r="L260" s="35" t="s">
        <v>100</v>
      </c>
      <c r="M260" s="35" t="s">
        <v>101</v>
      </c>
      <c r="N260" s="41" t="s">
        <v>374</v>
      </c>
      <c r="O260" s="35">
        <v>0</v>
      </c>
      <c r="P260" s="38">
        <v>3245.1523999999999</v>
      </c>
      <c r="Q260" s="38">
        <v>0</v>
      </c>
      <c r="R260" s="38">
        <v>2661.2194000000009</v>
      </c>
      <c r="S260" s="43">
        <f t="shared" si="5"/>
        <v>363390.27797685185</v>
      </c>
      <c r="T260" s="38">
        <v>-10516.580899999999</v>
      </c>
    </row>
    <row r="261" spans="1:20" ht="38.1" customHeight="1" x14ac:dyDescent="0.25">
      <c r="A261" s="102">
        <v>6</v>
      </c>
      <c r="B261" s="103" t="s">
        <v>82</v>
      </c>
      <c r="C261" s="35"/>
      <c r="D261" s="35">
        <v>0</v>
      </c>
      <c r="E261" s="35">
        <v>0</v>
      </c>
      <c r="F261" s="35">
        <v>0</v>
      </c>
      <c r="G261" s="35">
        <v>0</v>
      </c>
      <c r="H261" s="35"/>
      <c r="I261" s="35">
        <v>0</v>
      </c>
      <c r="J261" s="35">
        <v>0</v>
      </c>
      <c r="K261" s="35"/>
      <c r="L261" s="370"/>
      <c r="M261" s="371"/>
      <c r="N261" s="372"/>
      <c r="O261" s="38">
        <v>0</v>
      </c>
      <c r="P261" s="38">
        <v>0</v>
      </c>
      <c r="Q261" s="38">
        <v>0</v>
      </c>
      <c r="R261" s="38">
        <v>0</v>
      </c>
      <c r="S261" s="43">
        <f t="shared" si="5"/>
        <v>0</v>
      </c>
      <c r="T261" s="38">
        <v>0</v>
      </c>
    </row>
    <row r="262" spans="1:20" ht="38.1" customHeight="1" x14ac:dyDescent="0.25">
      <c r="A262" s="102">
        <v>7</v>
      </c>
      <c r="B262" s="103" t="s">
        <v>83</v>
      </c>
      <c r="C262" s="35"/>
      <c r="D262" s="35">
        <v>0</v>
      </c>
      <c r="E262" s="35">
        <v>0</v>
      </c>
      <c r="F262" s="35">
        <v>0</v>
      </c>
      <c r="G262" s="35">
        <v>0</v>
      </c>
      <c r="H262" s="35"/>
      <c r="I262" s="35">
        <v>0</v>
      </c>
      <c r="J262" s="35">
        <v>0</v>
      </c>
      <c r="K262" s="35"/>
      <c r="L262" s="230"/>
      <c r="M262" s="231"/>
      <c r="N262" s="232"/>
      <c r="O262" s="38">
        <v>0</v>
      </c>
      <c r="P262" s="38">
        <v>0</v>
      </c>
      <c r="Q262" s="38">
        <v>0</v>
      </c>
      <c r="R262" s="38">
        <v>0</v>
      </c>
      <c r="S262" s="43">
        <f t="shared" si="5"/>
        <v>0</v>
      </c>
      <c r="T262" s="38">
        <v>0</v>
      </c>
    </row>
    <row r="263" spans="1:20" ht="24.75" customHeight="1" x14ac:dyDescent="0.25">
      <c r="A263" s="102">
        <v>8</v>
      </c>
      <c r="B263" s="103" t="s">
        <v>84</v>
      </c>
      <c r="C263" s="35"/>
      <c r="D263" s="35">
        <v>335809.23000000004</v>
      </c>
      <c r="E263" s="35">
        <v>382737.24000000005</v>
      </c>
      <c r="F263" s="35">
        <v>1105223.3600000001</v>
      </c>
      <c r="G263" s="35">
        <v>0</v>
      </c>
      <c r="H263" s="35"/>
      <c r="I263" s="35">
        <v>51568.299999999996</v>
      </c>
      <c r="J263" s="35">
        <v>184531.79807819426</v>
      </c>
      <c r="K263" s="35"/>
      <c r="L263" s="233"/>
      <c r="M263" s="234"/>
      <c r="N263" s="235"/>
      <c r="O263" s="38">
        <v>0</v>
      </c>
      <c r="P263" s="38">
        <v>71677.988899999997</v>
      </c>
      <c r="Q263" s="38">
        <v>0</v>
      </c>
      <c r="R263" s="38">
        <v>25787.4211</v>
      </c>
      <c r="S263" s="43">
        <f t="shared" si="5"/>
        <v>2157335.3380781943</v>
      </c>
      <c r="T263" s="38">
        <v>-7784.9484999999986</v>
      </c>
    </row>
    <row r="264" spans="1:20" ht="13.35" customHeight="1" x14ac:dyDescent="0.25">
      <c r="A264" s="254" t="s">
        <v>102</v>
      </c>
      <c r="B264" s="255"/>
      <c r="C264" s="42">
        <f t="shared" ref="C264:K264" si="6">SUM(C246:C263)</f>
        <v>-215966.89</v>
      </c>
      <c r="D264" s="42">
        <f t="shared" si="6"/>
        <v>41795908.129999995</v>
      </c>
      <c r="E264" s="143">
        <f t="shared" si="6"/>
        <v>4203999.8600000003</v>
      </c>
      <c r="F264" s="42">
        <f t="shared" si="6"/>
        <v>6335729.3900000015</v>
      </c>
      <c r="G264" s="42">
        <f t="shared" si="6"/>
        <v>-67035.390000000014</v>
      </c>
      <c r="H264" s="42">
        <f t="shared" si="6"/>
        <v>0</v>
      </c>
      <c r="I264" s="42">
        <f t="shared" si="6"/>
        <v>59927.179999999993</v>
      </c>
      <c r="J264" s="42">
        <f t="shared" si="6"/>
        <v>653409.92059504613</v>
      </c>
      <c r="K264" s="42">
        <f t="shared" si="6"/>
        <v>0</v>
      </c>
      <c r="L264" s="436" t="e">
        <f>L260+M260</f>
        <v>#VALUE!</v>
      </c>
      <c r="M264" s="437"/>
      <c r="N264" s="42" t="str">
        <f>N260</f>
        <v>Operational water</v>
      </c>
      <c r="O264" s="42">
        <f t="shared" ref="O264:T264" si="7">SUM(O244:O263)</f>
        <v>10499.349999999999</v>
      </c>
      <c r="P264" s="42">
        <f t="shared" si="7"/>
        <v>861701.49029999995</v>
      </c>
      <c r="Q264" s="42">
        <f t="shared" si="7"/>
        <v>-250307.27</v>
      </c>
      <c r="R264" s="42">
        <f t="shared" si="7"/>
        <v>211534.5386</v>
      </c>
      <c r="S264" s="42">
        <f t="shared" si="7"/>
        <v>53599400.309495024</v>
      </c>
      <c r="T264" s="42">
        <f t="shared" si="7"/>
        <v>-827200.86470000003</v>
      </c>
    </row>
    <row r="265" spans="1:20" x14ac:dyDescent="0.25">
      <c r="A265" s="254" t="s">
        <v>103</v>
      </c>
      <c r="B265" s="255"/>
      <c r="C265" s="45">
        <f t="shared" ref="C265:L265" si="8">C264/$C$6</f>
        <v>-3.8495399450999965</v>
      </c>
      <c r="D265" s="45">
        <f t="shared" si="8"/>
        <v>744.99854069373635</v>
      </c>
      <c r="E265" s="45">
        <f t="shared" si="8"/>
        <v>74.93493743538555</v>
      </c>
      <c r="F265" s="45">
        <f t="shared" si="8"/>
        <v>112.93232665502124</v>
      </c>
      <c r="G265" s="45">
        <f t="shared" si="8"/>
        <v>-1.1948841396028664</v>
      </c>
      <c r="H265" s="45">
        <f t="shared" si="8"/>
        <v>0</v>
      </c>
      <c r="I265" s="45">
        <f t="shared" si="8"/>
        <v>1.0681825959858828</v>
      </c>
      <c r="J265" s="45">
        <f t="shared" si="8"/>
        <v>11.646820444815624</v>
      </c>
      <c r="K265" s="45">
        <f t="shared" si="8"/>
        <v>0</v>
      </c>
      <c r="L265" s="438" t="e">
        <f t="shared" si="8"/>
        <v>#VALUE!</v>
      </c>
      <c r="M265" s="439"/>
      <c r="N265" s="45" t="e">
        <f t="shared" ref="N265:T265" si="9">N264/$C$6</f>
        <v>#VALUE!</v>
      </c>
      <c r="O265" s="46">
        <f t="shared" si="9"/>
        <v>0.18714751702256602</v>
      </c>
      <c r="P265" s="46">
        <f t="shared" si="9"/>
        <v>15.359550288759758</v>
      </c>
      <c r="Q265" s="46">
        <f t="shared" si="9"/>
        <v>-4.4616461088731239</v>
      </c>
      <c r="R265" s="46">
        <f t="shared" si="9"/>
        <v>3.7705347153399167</v>
      </c>
      <c r="S265" s="46">
        <f t="shared" si="9"/>
        <v>955.39197015249056</v>
      </c>
      <c r="T265" s="45">
        <f t="shared" si="9"/>
        <v>-14.744587799008949</v>
      </c>
    </row>
    <row r="266" spans="1:20" x14ac:dyDescent="0.25">
      <c r="A266" s="144" t="s">
        <v>104</v>
      </c>
      <c r="B266" s="145"/>
      <c r="C266" s="145"/>
      <c r="D266" s="145"/>
      <c r="E266" s="145"/>
      <c r="F266" s="145"/>
      <c r="G266" s="145"/>
      <c r="H266" s="145"/>
      <c r="I266" s="145"/>
      <c r="J266" s="145"/>
      <c r="K266" s="145"/>
      <c r="L266" s="145"/>
      <c r="M266" s="145"/>
      <c r="N266" s="145"/>
      <c r="O266" s="145"/>
      <c r="P266" s="145"/>
      <c r="Q266" s="146"/>
      <c r="R266" s="146"/>
      <c r="S266" s="146"/>
      <c r="T266" s="146"/>
    </row>
    <row r="267" spans="1:20" ht="12.75" customHeight="1" x14ac:dyDescent="0.25">
      <c r="A267" s="226" t="s">
        <v>139</v>
      </c>
      <c r="B267" s="226"/>
      <c r="C267" s="226"/>
      <c r="D267" s="226"/>
      <c r="E267" s="226"/>
      <c r="F267" s="226"/>
      <c r="G267" s="226"/>
      <c r="H267" s="226"/>
      <c r="I267" s="226"/>
      <c r="J267" s="226"/>
      <c r="K267" s="226"/>
      <c r="L267" s="226"/>
      <c r="M267" s="226"/>
      <c r="N267" s="226"/>
      <c r="O267" s="226"/>
      <c r="P267" s="226"/>
      <c r="Q267" s="432"/>
      <c r="R267" s="433"/>
      <c r="S267" s="434"/>
      <c r="T267" s="117" t="s">
        <v>115</v>
      </c>
    </row>
    <row r="268" spans="1:20" ht="15.6" x14ac:dyDescent="0.25">
      <c r="A268" s="118" t="s">
        <v>117</v>
      </c>
      <c r="B268" s="118"/>
      <c r="C268" s="118"/>
      <c r="D268" s="118"/>
      <c r="E268" s="118"/>
      <c r="F268" s="118"/>
      <c r="G268" s="118"/>
      <c r="H268" s="118"/>
      <c r="I268" s="118"/>
      <c r="J268" s="118"/>
      <c r="K268" s="118"/>
      <c r="L268" s="118"/>
      <c r="M268" s="118"/>
      <c r="N268" s="118"/>
      <c r="O268" s="118"/>
      <c r="P268" s="118"/>
      <c r="Q268" s="217"/>
      <c r="R268" s="218"/>
      <c r="S268" s="219"/>
      <c r="T268" s="120" t="s">
        <v>123</v>
      </c>
    </row>
    <row r="269" spans="1:20" x14ac:dyDescent="0.25">
      <c r="A269" s="118"/>
      <c r="B269" s="118"/>
      <c r="C269" s="118"/>
      <c r="D269" s="118"/>
      <c r="E269" s="118"/>
      <c r="F269" s="118"/>
      <c r="G269" s="118"/>
      <c r="H269" s="118"/>
      <c r="I269" s="118"/>
      <c r="J269" s="118"/>
      <c r="K269" s="118"/>
      <c r="L269" s="118"/>
      <c r="M269" s="118"/>
      <c r="N269" s="118"/>
      <c r="O269" s="118"/>
      <c r="P269" s="118"/>
    </row>
  </sheetData>
  <sheetProtection algorithmName="SHA-512" hashValue="Ioo98s/tjy9b//RKf3Z12lwCZKg4P9gTX9IQRDx4YB9u3SydQbJDWprr9TTZYOcGtMk2Gt2yISNPGgWZWosLtw==" saltValue="NlmnauEYaBhIN+sY7HZ4Dg==" spinCount="100000" sheet="1" formatCells="0" formatColumns="0" formatRows="0" insertRows="0" deleteRows="0"/>
  <mergeCells count="152">
    <mergeCell ref="Q268:S268"/>
    <mergeCell ref="L229:N231"/>
    <mergeCell ref="L211:M211"/>
    <mergeCell ref="C212:N213"/>
    <mergeCell ref="L214:N227"/>
    <mergeCell ref="C244:N245"/>
    <mergeCell ref="H41:I41"/>
    <mergeCell ref="A208:B210"/>
    <mergeCell ref="A232:B232"/>
    <mergeCell ref="F50:G50"/>
    <mergeCell ref="F58:G58"/>
    <mergeCell ref="F60:G60"/>
    <mergeCell ref="F69:G69"/>
    <mergeCell ref="F78:G78"/>
    <mergeCell ref="F81:G81"/>
    <mergeCell ref="F100:G100"/>
    <mergeCell ref="F107:G107"/>
    <mergeCell ref="F116:G116"/>
    <mergeCell ref="A235:P235"/>
    <mergeCell ref="F194:G194"/>
    <mergeCell ref="L232:M232"/>
    <mergeCell ref="L233:M233"/>
    <mergeCell ref="E203:G203"/>
    <mergeCell ref="E204:G204"/>
    <mergeCell ref="Q267:S267"/>
    <mergeCell ref="L264:M264"/>
    <mergeCell ref="L265:M265"/>
    <mergeCell ref="A267:P267"/>
    <mergeCell ref="D242:F242"/>
    <mergeCell ref="L246:N259"/>
    <mergeCell ref="L261:N263"/>
    <mergeCell ref="L243:M243"/>
    <mergeCell ref="G242:N242"/>
    <mergeCell ref="C240:C243"/>
    <mergeCell ref="A240:B242"/>
    <mergeCell ref="D240:D241"/>
    <mergeCell ref="E240:F241"/>
    <mergeCell ref="Q235:S235"/>
    <mergeCell ref="A265:B265"/>
    <mergeCell ref="A264:B264"/>
    <mergeCell ref="T240:T241"/>
    <mergeCell ref="D208:D209"/>
    <mergeCell ref="E208:F209"/>
    <mergeCell ref="G210:N210"/>
    <mergeCell ref="D210:F210"/>
    <mergeCell ref="T210:T211"/>
    <mergeCell ref="S240:S243"/>
    <mergeCell ref="T242:T243"/>
    <mergeCell ref="O208:R209"/>
    <mergeCell ref="O210:R210"/>
    <mergeCell ref="S208:S211"/>
    <mergeCell ref="G240:N241"/>
    <mergeCell ref="O240:R241"/>
    <mergeCell ref="C208:C211"/>
    <mergeCell ref="A233:B233"/>
    <mergeCell ref="E46:E49"/>
    <mergeCell ref="F46:G46"/>
    <mergeCell ref="F47:G47"/>
    <mergeCell ref="F48:G48"/>
    <mergeCell ref="F49:G49"/>
    <mergeCell ref="Q236:S236"/>
    <mergeCell ref="G208:N209"/>
    <mergeCell ref="T208:T209"/>
    <mergeCell ref="O242:R242"/>
    <mergeCell ref="F120:G120"/>
    <mergeCell ref="F135:G135"/>
    <mergeCell ref="F155:G155"/>
    <mergeCell ref="F181:G181"/>
    <mergeCell ref="F182:G182"/>
    <mergeCell ref="F199:G199"/>
    <mergeCell ref="F200:G200"/>
    <mergeCell ref="F201:G201"/>
    <mergeCell ref="F202:G202"/>
    <mergeCell ref="F51:G51"/>
    <mergeCell ref="F52:G52"/>
    <mergeCell ref="F195:G195"/>
    <mergeCell ref="F196:G196"/>
    <mergeCell ref="F197:G197"/>
    <mergeCell ref="F198:G198"/>
    <mergeCell ref="A43:B45"/>
    <mergeCell ref="E43:E45"/>
    <mergeCell ref="C38:F38"/>
    <mergeCell ref="A26:B26"/>
    <mergeCell ref="A27:B27"/>
    <mergeCell ref="A29:B29"/>
    <mergeCell ref="C31:E31"/>
    <mergeCell ref="A31:B34"/>
    <mergeCell ref="C32:E32"/>
    <mergeCell ref="A42:B42"/>
    <mergeCell ref="F43:G45"/>
    <mergeCell ref="C39:F39"/>
    <mergeCell ref="C37:F37"/>
    <mergeCell ref="A36:B39"/>
    <mergeCell ref="C36:F36"/>
    <mergeCell ref="C41:D41"/>
    <mergeCell ref="E41:E42"/>
    <mergeCell ref="F41:G42"/>
    <mergeCell ref="C26:G26"/>
    <mergeCell ref="C27:G27"/>
    <mergeCell ref="A1:B1"/>
    <mergeCell ref="C1:F1"/>
    <mergeCell ref="A2:B2"/>
    <mergeCell ref="C2:F2"/>
    <mergeCell ref="C3:F3"/>
    <mergeCell ref="A4:B4"/>
    <mergeCell ref="C4:F4"/>
    <mergeCell ref="A41:B41"/>
    <mergeCell ref="C33:E33"/>
    <mergeCell ref="C34:E34"/>
    <mergeCell ref="A20:B20"/>
    <mergeCell ref="A24:B24"/>
    <mergeCell ref="A12:B12"/>
    <mergeCell ref="C12:F12"/>
    <mergeCell ref="C20:F20"/>
    <mergeCell ref="A23:B23"/>
    <mergeCell ref="A25:B25"/>
    <mergeCell ref="A5:B5"/>
    <mergeCell ref="C5:F5"/>
    <mergeCell ref="A6:B6"/>
    <mergeCell ref="C6:F6"/>
    <mergeCell ref="A13:B13"/>
    <mergeCell ref="C15:F15"/>
    <mergeCell ref="A14:B14"/>
    <mergeCell ref="C14:F14"/>
    <mergeCell ref="A15:B15"/>
    <mergeCell ref="C13:F13"/>
    <mergeCell ref="A11:B11"/>
    <mergeCell ref="C11:F11"/>
    <mergeCell ref="A7:B7"/>
    <mergeCell ref="C7:F7"/>
    <mergeCell ref="A8:B8"/>
    <mergeCell ref="C8:F8"/>
    <mergeCell ref="A9:B9"/>
    <mergeCell ref="C9:F9"/>
    <mergeCell ref="C10:F10"/>
    <mergeCell ref="A10:B10"/>
    <mergeCell ref="I26:J26"/>
    <mergeCell ref="K26:O26"/>
    <mergeCell ref="I27:J27"/>
    <mergeCell ref="K27:O27"/>
    <mergeCell ref="I24:J24"/>
    <mergeCell ref="I25:J25"/>
    <mergeCell ref="A22:G22"/>
    <mergeCell ref="I16:O16"/>
    <mergeCell ref="I17:J17"/>
    <mergeCell ref="I18:J18"/>
    <mergeCell ref="I19:J19"/>
    <mergeCell ref="A16:G16"/>
    <mergeCell ref="A18:B18"/>
    <mergeCell ref="A19:B19"/>
    <mergeCell ref="A17:B17"/>
    <mergeCell ref="I22:O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C5"/>
  <sheetViews>
    <sheetView workbookViewId="0">
      <selection activeCell="C6" sqref="C6"/>
    </sheetView>
  </sheetViews>
  <sheetFormatPr defaultColWidth="8.77734375" defaultRowHeight="13.2" x14ac:dyDescent="0.25"/>
  <cols>
    <col min="2" max="2" width="17.21875" bestFit="1" customWidth="1"/>
    <col min="3" max="3" width="34.77734375" bestFit="1" customWidth="1"/>
  </cols>
  <sheetData>
    <row r="3" spans="2:3" x14ac:dyDescent="0.25">
      <c r="B3" t="s">
        <v>131</v>
      </c>
      <c r="C3" t="s">
        <v>142</v>
      </c>
    </row>
    <row r="4" spans="2:3" x14ac:dyDescent="0.25">
      <c r="B4" t="s">
        <v>129</v>
      </c>
      <c r="C4" t="s">
        <v>143</v>
      </c>
    </row>
    <row r="5" spans="2:3" x14ac:dyDescent="0.25">
      <c r="B5" t="s">
        <v>130</v>
      </c>
      <c r="C5" t="s">
        <v>144</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B6C90BFA8BE34591B98E83A4F75F1F" ma:contentTypeVersion="7" ma:contentTypeDescription="Create a new document." ma:contentTypeScope="" ma:versionID="89745622e70854dc3ae3733855149f02">
  <xsd:schema xmlns:xsd="http://www.w3.org/2001/XMLSchema" xmlns:xs="http://www.w3.org/2001/XMLSchema" xmlns:p="http://schemas.microsoft.com/office/2006/metadata/properties" xmlns:ns3="b8840554-5a65-4b15-b848-83dfa347dde7" xmlns:ns4="5ac78e13-b8d8-4ffa-b0c4-e3d0f8b533e4" targetNamespace="http://schemas.microsoft.com/office/2006/metadata/properties" ma:root="true" ma:fieldsID="162d9550b45569898515c55ab6069b01" ns3:_="" ns4:_="">
    <xsd:import namespace="b8840554-5a65-4b15-b848-83dfa347dde7"/>
    <xsd:import namespace="5ac78e13-b8d8-4ffa-b0c4-e3d0f8b533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0554-5a65-4b15-b848-83dfa347d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78e13-b8d8-4ffa-b0c4-e3d0f8b53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2FD912-F40A-41CC-B6D7-E84FC47DA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0554-5a65-4b15-b848-83dfa347dde7"/>
    <ds:schemaRef ds:uri="5ac78e13-b8d8-4ffa-b0c4-e3d0f8b5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AC41D-121D-458C-8935-45D90E0649C3}">
  <ds:schemaRefs>
    <ds:schemaRef ds:uri="http://schemas.openxmlformats.org/package/2006/metadata/core-properties"/>
    <ds:schemaRef ds:uri="b8840554-5a65-4b15-b848-83dfa347dde7"/>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5ac78e13-b8d8-4ffa-b0c4-e3d0f8b533e4"/>
    <ds:schemaRef ds:uri="http://schemas.microsoft.com/office/2006/metadata/properties"/>
  </ds:schemaRefs>
</ds:datastoreItem>
</file>

<file path=customXml/itemProps3.xml><?xml version="1.0" encoding="utf-8"?>
<ds:datastoreItem xmlns:ds="http://schemas.openxmlformats.org/officeDocument/2006/customXml" ds:itemID="{18848666-29AC-47C0-B016-7BC64DFEC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Pre-app information</vt:lpstr>
      <vt:lpstr>Outline planning stage</vt:lpstr>
      <vt:lpstr>Detailed planning stage</vt:lpstr>
      <vt:lpstr>Post-construction result</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Miles Ryan-Cummings</cp:lastModifiedBy>
  <cp:revision/>
  <dcterms:created xsi:type="dcterms:W3CDTF">2019-12-17T10:05:05Z</dcterms:created>
  <dcterms:modified xsi:type="dcterms:W3CDTF">2025-11-06T17:00:34Z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0x010100A4B6C90BFA8BE34591B98E83A4F75F1F</vt:lpwstr>
  </property>
</Properties>
</file>