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66925"/>
  <mc:AlternateContent xmlns:mc="http://schemas.openxmlformats.org/markup-compatibility/2006">
    <mc:Choice Requires="x15">
      <x15ac:absPath xmlns:x15ac="http://schemas.microsoft.com/office/spreadsheetml/2010/11/ac" url="R:\pa\Input\Appeal Documents\"/>
    </mc:Choice>
  </mc:AlternateContent>
  <xr:revisionPtr revIDLastSave="0" documentId="8_{FD3B7794-61AF-45BA-AECC-EAA19068139D}" xr6:coauthVersionLast="47" xr6:coauthVersionMax="47" xr10:uidLastSave="{00000000-0000-0000-0000-000000000000}"/>
  <bookViews>
    <workbookView xWindow="-110" yWindow="-110" windowWidth="22780" windowHeight="14660" firstSheet="3" activeTab="3" xr2:uid="{A2220939-981C-4C18-8101-176821763751}"/>
  </bookViews>
  <sheets>
    <sheet name="New guidance" sheetId="6" r:id="rId1"/>
    <sheet name="Trip generation" sheetId="11" r:id="rId2"/>
    <sheet name="New benchmarks" sheetId="9" r:id="rId3"/>
    <sheet name="Damage cost"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6" l="1"/>
  <c r="D38" i="6"/>
  <c r="D26" i="6"/>
  <c r="I26" i="6" l="1"/>
  <c r="D24" i="6"/>
  <c r="D4" i="6" l="1"/>
  <c r="D33" i="6"/>
  <c r="D25" i="6"/>
  <c r="J30" i="6" l="1"/>
  <c r="J31" i="6"/>
  <c r="I32" i="6"/>
  <c r="D3" i="6" l="1"/>
  <c r="B27" i="6"/>
  <c r="B28" i="6"/>
  <c r="B29" i="6"/>
  <c r="B30" i="6"/>
  <c r="B31" i="6"/>
  <c r="B32" i="6"/>
  <c r="B34" i="6"/>
  <c r="B37" i="6"/>
  <c r="B39" i="6"/>
  <c r="D2" i="6"/>
  <c r="I2" i="6" l="1"/>
  <c r="D41" i="6" l="1"/>
  <c r="D40" i="6"/>
  <c r="D39" i="6"/>
  <c r="D37" i="6"/>
  <c r="F37" i="6" s="1"/>
  <c r="G37" i="6" s="1"/>
  <c r="D34" i="6"/>
  <c r="B19" i="6"/>
  <c r="D15" i="6"/>
  <c r="D17" i="6"/>
  <c r="D18" i="6"/>
  <c r="B40" i="6" s="1"/>
  <c r="D19" i="6"/>
  <c r="A10" i="6"/>
  <c r="B14" i="6"/>
  <c r="D14" i="6" s="1"/>
  <c r="B13" i="6"/>
  <c r="D13" i="6" s="1"/>
  <c r="B12" i="6"/>
  <c r="D12" i="6" s="1"/>
  <c r="B11" i="6"/>
  <c r="B3" i="6"/>
  <c r="B7" i="6" s="1"/>
  <c r="D7" i="6" s="1"/>
  <c r="F29" i="6" s="1"/>
  <c r="G29" i="6" s="1"/>
  <c r="B4" i="6"/>
  <c r="B26" i="6" s="1"/>
  <c r="B5" i="6"/>
  <c r="D5" i="6" s="1"/>
  <c r="B6" i="6"/>
  <c r="D6" i="6" s="1"/>
  <c r="F28" i="6" s="1"/>
  <c r="G28" i="6" s="1"/>
  <c r="B8" i="6"/>
  <c r="D8" i="6" s="1"/>
  <c r="F30" i="6" s="1"/>
  <c r="G30" i="6" s="1"/>
  <c r="B9" i="6"/>
  <c r="D9" i="6" s="1"/>
  <c r="B10" i="6"/>
  <c r="D10" i="6" s="1"/>
  <c r="F32" i="6" s="1"/>
  <c r="G32" i="6" s="1"/>
  <c r="A12" i="6"/>
  <c r="A13" i="6"/>
  <c r="A8" i="6"/>
  <c r="A9" i="6"/>
  <c r="A4" i="6"/>
  <c r="A5" i="6"/>
  <c r="A6" i="6"/>
  <c r="A7" i="6"/>
  <c r="A3" i="6"/>
  <c r="B35" i="6" l="1"/>
  <c r="B36" i="6"/>
  <c r="F39" i="6"/>
  <c r="G39" i="6" s="1"/>
  <c r="F36" i="6"/>
  <c r="G36" i="6" s="1"/>
  <c r="F27" i="6"/>
  <c r="G27" i="6" s="1"/>
  <c r="F41" i="6"/>
  <c r="G41" i="6" s="1"/>
  <c r="F40" i="6"/>
  <c r="G40" i="6" s="1"/>
  <c r="F26" i="6"/>
  <c r="G26" i="6" s="1"/>
  <c r="D43" i="6"/>
  <c r="F34" i="6"/>
  <c r="G34" i="6" s="1"/>
  <c r="F35" i="6"/>
  <c r="G35" i="6" s="1"/>
  <c r="F31" i="6"/>
  <c r="G31" i="6" s="1"/>
  <c r="D11" i="6"/>
  <c r="B25" i="6"/>
  <c r="B41" i="6"/>
  <c r="B16" i="6"/>
  <c r="D16" i="6" s="1"/>
  <c r="B38" i="6" s="1"/>
  <c r="B20" i="6"/>
  <c r="D20" i="6" s="1"/>
  <c r="F42" i="6" s="1"/>
  <c r="G42" i="6" s="1"/>
  <c r="B2" i="6"/>
  <c r="F24" i="6" s="1"/>
  <c r="G24" i="6" s="1"/>
  <c r="F38" i="6" l="1"/>
  <c r="G38" i="6" s="1"/>
  <c r="F33" i="6"/>
  <c r="G33" i="6" s="1"/>
  <c r="B33" i="6"/>
  <c r="F25" i="6"/>
  <c r="G25" i="6" s="1"/>
  <c r="B24" i="6"/>
  <c r="D21" i="6"/>
  <c r="B42" i="6"/>
  <c r="B43" i="6" l="1"/>
  <c r="F43" i="6"/>
  <c r="G43" i="6" s="1"/>
</calcChain>
</file>

<file path=xl/sharedStrings.xml><?xml version="1.0" encoding="utf-8"?>
<sst xmlns="http://schemas.openxmlformats.org/spreadsheetml/2006/main" count="172" uniqueCount="83">
  <si>
    <t>Landuse</t>
  </si>
  <si>
    <t>Benchmarks - trips per m2(GIA) or dwellings</t>
  </si>
  <si>
    <t>Area/n. of dwellings</t>
  </si>
  <si>
    <t>Annual Benchmark</t>
  </si>
  <si>
    <t>C3 Residential</t>
  </si>
  <si>
    <t>trips per annum</t>
  </si>
  <si>
    <t>input data</t>
  </si>
  <si>
    <t>Use Class E – Commercial, Business and Service –</t>
  </si>
  <si>
    <t>(iii) any other services which it is appropriate to provide in a commercial, business or service locality, </t>
  </si>
  <si>
    <t>Hotel (Class C1)</t>
  </si>
  <si>
    <t>Assembly and leisure D2</t>
  </si>
  <si>
    <t xml:space="preserve">Where the use class/land use type is not specified in a development proposal or not listed in Table 4.1, </t>
  </si>
  <si>
    <t>Healthcare (Class E (e))</t>
  </si>
  <si>
    <t>it is up to the discretion of the local planning authority to decide and use the most relevant land use from the table (given the information submitted at the planning-application stage).  scenario.</t>
  </si>
  <si>
    <t>Nursery (Class E(f))</t>
  </si>
  <si>
    <t>Where use class E has been specified without further detail, the benchmark for office/light industrial should be used as the default worst-case</t>
  </si>
  <si>
    <t>E(g)(iii)</t>
  </si>
  <si>
    <t>B2 - General Industrial</t>
  </si>
  <si>
    <t>B8</t>
  </si>
  <si>
    <t>Flexible Uses  E</t>
  </si>
  <si>
    <t>OVERALL</t>
  </si>
  <si>
    <t>AIR QUALITY NEUTRAL</t>
  </si>
  <si>
    <t xml:space="preserve">Proposed Development </t>
  </si>
  <si>
    <t>Excess Annual</t>
  </si>
  <si>
    <t>Excess Traffic</t>
  </si>
  <si>
    <t>S108</t>
  </si>
  <si>
    <t>C3</t>
  </si>
  <si>
    <t>Office / Light Industrial</t>
  </si>
  <si>
    <t>Retail (Superstore)</t>
  </si>
  <si>
    <t>Retail (Convenience)</t>
  </si>
  <si>
    <t>Restaurant / Café</t>
  </si>
  <si>
    <t>Drinking establishments</t>
  </si>
  <si>
    <t>Hot food takeaway</t>
  </si>
  <si>
    <t>Industrial</t>
  </si>
  <si>
    <t>Storage and distribution</t>
  </si>
  <si>
    <t>Care homes and hospitals</t>
  </si>
  <si>
    <t>Schools, nurseries, doctors’ surgeries, other non- residential institutions</t>
  </si>
  <si>
    <t>B2</t>
  </si>
  <si>
    <t xml:space="preserve">OVERALL </t>
  </si>
  <si>
    <t>Table 4.1</t>
  </si>
  <si>
    <t>Benchmark Trip Rates</t>
  </si>
  <si>
    <t>Annual trips per</t>
  </si>
  <si>
    <t>Land Use</t>
  </si>
  <si>
    <t>Central Activities Zone (CAZ)</t>
  </si>
  <si>
    <t>Inner London (excluding CAZ)</t>
  </si>
  <si>
    <t>Outer London</t>
  </si>
  <si>
    <t>Residential (including student accommodation and large-scale purpose-built shared living development)</t>
  </si>
  <si>
    <t>dwelling</t>
  </si>
  <si>
    <r>
      <t>m</t>
    </r>
    <r>
      <rPr>
        <sz val="8"/>
        <color theme="1"/>
        <rFont val="Arial"/>
        <family val="2"/>
      </rPr>
      <t xml:space="preserve">2 </t>
    </r>
    <r>
      <rPr>
        <sz val="12"/>
        <color theme="1"/>
        <rFont val="Arial"/>
        <family val="2"/>
      </rPr>
      <t>(GIA)</t>
    </r>
  </si>
  <si>
    <t>N/A</t>
  </si>
  <si>
    <t>Hotels</t>
  </si>
  <si>
    <t>Assembly and leisure</t>
  </si>
  <si>
    <t>* Separate use classes for commercial uses including retail and offices have now been replaced by use class E. If these separate uses are specified in the development proposal, they should be used for this assessment. Where the separate use is not specified, or where use class E has been specified, the benchmark for office/light industrial should be used.</t>
  </si>
  <si>
    <t xml:space="preserve"> The simplified formula is {(E + J + O + T) x 40.568079205</t>
  </si>
  <si>
    <t>Calculation of Benchmark emissions</t>
  </si>
  <si>
    <t>Emissions (g/veh/km)</t>
  </si>
  <si>
    <t>Total Emissions (Kg)</t>
  </si>
  <si>
    <t>Benchmark trip rate</t>
  </si>
  <si>
    <t>Average distance per trip</t>
  </si>
  <si>
    <t>NOx</t>
  </si>
  <si>
    <t>PM2.5</t>
  </si>
  <si>
    <t>TOTAL BENCHMARK EMISSIONS</t>
  </si>
  <si>
    <t>Calculation of Development emissions</t>
  </si>
  <si>
    <t>Proposed trip rate</t>
  </si>
  <si>
    <t>TOTAL DEVELOPMENT EMISSIONS</t>
  </si>
  <si>
    <t>Calculation of Excess emissions and offsetting payment</t>
  </si>
  <si>
    <t>Benchmarks</t>
  </si>
  <si>
    <t>Total Emissions</t>
  </si>
  <si>
    <t>Excess Emissions</t>
  </si>
  <si>
    <t>Damage cost</t>
  </si>
  <si>
    <t>Annual ofsetting amount</t>
  </si>
  <si>
    <t>(tonnes per annum)</t>
  </si>
  <si>
    <t>£ per tonne</t>
  </si>
  <si>
    <t>(£)</t>
  </si>
  <si>
    <t>Transport NOx emissions</t>
  </si>
  <si>
    <t>Transport PM2.5 emissions</t>
  </si>
  <si>
    <t>TOTAL OFFSETTING</t>
  </si>
  <si>
    <t>as per the London Plan Air Quality 2023 guidance</t>
  </si>
  <si>
    <t>Travel Plan - 10%  discount</t>
  </si>
  <si>
    <t>Green Measures - 5%  discount</t>
  </si>
  <si>
    <t>Contribution to Long Term Strategic LBH Projects - 15%  discount</t>
  </si>
  <si>
    <t>Total Discount</t>
  </si>
  <si>
    <t>S106 Due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</si>
</sst>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64" formatCode="0.0"/>
    <numFmt numFmtId="165" formatCode="0.000"/>
    <numFmt numFmtId="166" formatCode="&quot;£&quot;#,##0.00"/>
  </numFmts>
  <fonts count="25" x14ac:knownFonts="1">
    <font>
      <sz val="11"/>
      <color theme="1"/>
      <name val="Calibri"/>
      <family val="2"/>
      <scheme val="minor"/>
    </font>
    <font>
      <sz val="10"/>
      <color theme="1"/>
      <name val="Arial"/>
      <family val="2"/>
    </font>
    <font>
      <b/>
      <sz val="10"/>
      <color theme="1"/>
      <name val="Arial"/>
      <family val="2"/>
    </font>
    <font>
      <b/>
      <sz val="11"/>
      <color theme="1"/>
      <name val="Calibri"/>
      <family val="2"/>
      <scheme val="minor"/>
    </font>
    <font>
      <b/>
      <sz val="11"/>
      <color rgb="FFFF0000"/>
      <name val="Calibri"/>
      <family val="2"/>
      <scheme val="minor"/>
    </font>
    <font>
      <sz val="12"/>
      <color rgb="FF000080"/>
      <name val="Calibri"/>
      <family val="2"/>
      <scheme val="minor"/>
    </font>
    <font>
      <sz val="8"/>
      <name val="Calibri"/>
      <family val="2"/>
      <scheme val="minor"/>
    </font>
    <font>
      <b/>
      <sz val="12"/>
      <color theme="1"/>
      <name val="Arial"/>
      <family val="2"/>
    </font>
    <font>
      <sz val="12"/>
      <color theme="1"/>
      <name val="Arial"/>
      <family val="2"/>
    </font>
    <font>
      <b/>
      <sz val="13"/>
      <color theme="1"/>
      <name val="Arial"/>
      <family val="2"/>
    </font>
    <font>
      <b/>
      <sz val="12.5"/>
      <color theme="1"/>
      <name val="Arial"/>
      <family val="2"/>
    </font>
    <font>
      <b/>
      <sz val="12"/>
      <color rgb="FFE6F1F9"/>
      <name val="Arial"/>
      <family val="2"/>
    </font>
    <font>
      <b/>
      <sz val="19"/>
      <color theme="1"/>
      <name val="Arial"/>
      <family val="2"/>
    </font>
    <font>
      <b/>
      <sz val="16"/>
      <color theme="1"/>
      <name val="Arial"/>
      <family val="2"/>
    </font>
    <font>
      <b/>
      <sz val="15"/>
      <color theme="1"/>
      <name val="Arial"/>
      <family val="2"/>
    </font>
    <font>
      <sz val="8"/>
      <color theme="1"/>
      <name val="Arial"/>
      <family val="2"/>
    </font>
    <font>
      <b/>
      <sz val="14"/>
      <color theme="1"/>
      <name val="Arial"/>
      <family val="2"/>
    </font>
    <font>
      <b/>
      <sz val="7"/>
      <color theme="1"/>
      <name val="Arial"/>
      <family val="2"/>
    </font>
    <font>
      <sz val="9"/>
      <color theme="1"/>
      <name val="Calibri"/>
      <family val="2"/>
      <scheme val="minor"/>
    </font>
    <font>
      <b/>
      <sz val="9"/>
      <color rgb="FF404040"/>
      <name val="Calibri"/>
      <family val="2"/>
      <scheme val="minor"/>
    </font>
    <font>
      <sz val="9"/>
      <color rgb="FF404040"/>
      <name val="Calibri"/>
      <family val="2"/>
      <scheme val="minor"/>
    </font>
    <font>
      <sz val="11"/>
      <name val="Calibri"/>
      <family val="2"/>
      <scheme val="minor"/>
    </font>
    <font>
      <sz val="9"/>
      <name val="Calibri"/>
      <family val="2"/>
      <scheme val="minor"/>
    </font>
    <font>
      <i/>
      <sz val="11"/>
      <color theme="9" tint="-0.249977111117893"/>
      <name val="Calibri"/>
      <family val="2"/>
      <scheme val="minor"/>
    </font>
    <font>
      <b/>
      <sz val="9"/>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0079CC"/>
        <bgColor indexed="64"/>
      </patternFill>
    </fill>
    <fill>
      <patternFill patternType="solid">
        <fgColor theme="5"/>
        <bgColor indexed="64"/>
      </patternFill>
    </fill>
    <fill>
      <patternFill patternType="solid">
        <fgColor theme="7"/>
        <bgColor indexed="64"/>
      </patternFill>
    </fill>
  </fills>
  <borders count="15">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7">
    <xf numFmtId="0" fontId="0" fillId="0" borderId="0" xfId="0"/>
    <xf numFmtId="0" fontId="2" fillId="0" borderId="0" xfId="0" applyFont="1" applyAlignment="1">
      <alignment vertical="center"/>
    </xf>
    <xf numFmtId="0" fontId="0" fillId="2" borderId="0" xfId="0" applyFill="1"/>
    <xf numFmtId="0" fontId="0" fillId="0" borderId="0" xfId="0" applyAlignment="1">
      <alignment horizontal="center"/>
    </xf>
    <xf numFmtId="0" fontId="0" fillId="2" borderId="0" xfId="0" applyFill="1" applyAlignment="1">
      <alignment horizontal="center"/>
    </xf>
    <xf numFmtId="0" fontId="3" fillId="2" borderId="0" xfId="0" applyFont="1" applyFill="1" applyAlignment="1">
      <alignment horizontal="center"/>
    </xf>
    <xf numFmtId="0" fontId="3" fillId="0" borderId="0" xfId="0" applyFont="1" applyAlignment="1">
      <alignment horizontal="center"/>
    </xf>
    <xf numFmtId="3" fontId="0" fillId="0" borderId="0" xfId="0" applyNumberFormat="1"/>
    <xf numFmtId="3" fontId="0" fillId="0" borderId="0" xfId="0" applyNumberFormat="1" applyAlignment="1">
      <alignment horizontal="center"/>
    </xf>
    <xf numFmtId="0" fontId="3" fillId="0" borderId="0" xfId="0" applyFont="1" applyAlignment="1">
      <alignment horizontal="center" wrapText="1"/>
    </xf>
    <xf numFmtId="0" fontId="5" fillId="0" borderId="0" xfId="0" applyFont="1"/>
    <xf numFmtId="164" fontId="0" fillId="0" borderId="0" xfId="0" applyNumberFormat="1"/>
    <xf numFmtId="164" fontId="0" fillId="0" borderId="0" xfId="0" applyNumberFormat="1" applyAlignment="1">
      <alignment horizontal="center"/>
    </xf>
    <xf numFmtId="0" fontId="7" fillId="0" borderId="0" xfId="0" applyFont="1" applyAlignment="1">
      <alignment horizontal="left" vertical="center" indent="2"/>
    </xf>
    <xf numFmtId="0" fontId="9" fillId="3" borderId="1" xfId="0" applyFont="1" applyFill="1" applyBorder="1" applyAlignment="1">
      <alignment vertical="center" wrapText="1"/>
    </xf>
    <xf numFmtId="0" fontId="9" fillId="3" borderId="11" xfId="0" applyFont="1" applyFill="1" applyBorder="1" applyAlignment="1">
      <alignment vertical="center" wrapText="1"/>
    </xf>
    <xf numFmtId="0" fontId="10" fillId="3" borderId="11" xfId="0" applyFont="1" applyFill="1" applyBorder="1" applyAlignment="1">
      <alignment vertical="center" wrapText="1"/>
    </xf>
    <xf numFmtId="0" fontId="11" fillId="3" borderId="11" xfId="0" applyFont="1" applyFill="1" applyBorder="1" applyAlignment="1">
      <alignment vertical="center" wrapText="1"/>
    </xf>
    <xf numFmtId="0" fontId="0" fillId="3" borderId="2" xfId="0" applyFill="1" applyBorder="1" applyAlignment="1">
      <alignment vertical="top" wrapText="1"/>
    </xf>
    <xf numFmtId="0" fontId="9" fillId="3" borderId="8" xfId="0" applyFont="1" applyFill="1" applyBorder="1" applyAlignment="1">
      <alignment vertical="center" wrapText="1"/>
    </xf>
    <xf numFmtId="0" fontId="12" fillId="3" borderId="10" xfId="0" applyFont="1" applyFill="1" applyBorder="1" applyAlignment="1">
      <alignment vertical="center" wrapText="1"/>
    </xf>
    <xf numFmtId="0" fontId="11" fillId="3" borderId="10" xfId="0" applyFont="1" applyFill="1" applyBorder="1" applyAlignment="1">
      <alignment vertical="center" wrapText="1"/>
    </xf>
    <xf numFmtId="0" fontId="0" fillId="3" borderId="10" xfId="0" applyFill="1" applyBorder="1" applyAlignment="1">
      <alignment vertical="top" wrapText="1"/>
    </xf>
    <xf numFmtId="0" fontId="0" fillId="3" borderId="3" xfId="0" applyFill="1" applyBorder="1" applyAlignment="1">
      <alignment vertical="top" wrapText="1"/>
    </xf>
    <xf numFmtId="0" fontId="2" fillId="3" borderId="10" xfId="0" applyFont="1" applyFill="1" applyBorder="1" applyAlignment="1">
      <alignment vertical="center" wrapText="1"/>
    </xf>
    <xf numFmtId="0" fontId="11" fillId="3" borderId="3" xfId="0" applyFont="1" applyFill="1" applyBorder="1" applyAlignment="1">
      <alignment horizontal="center" vertical="center" wrapText="1"/>
    </xf>
    <xf numFmtId="0" fontId="13" fillId="3" borderId="10" xfId="0" applyFont="1" applyFill="1" applyBorder="1" applyAlignment="1">
      <alignment vertical="center" wrapText="1"/>
    </xf>
    <xf numFmtId="0" fontId="11" fillId="3" borderId="3" xfId="0" applyFont="1" applyFill="1" applyBorder="1" applyAlignment="1">
      <alignment horizontal="left" vertical="center" wrapText="1" indent="1"/>
    </xf>
    <xf numFmtId="0" fontId="9" fillId="0" borderId="10" xfId="0" applyFont="1" applyBorder="1" applyAlignment="1">
      <alignment vertical="center" wrapText="1"/>
    </xf>
    <xf numFmtId="0" fontId="14" fillId="0" borderId="10" xfId="0" applyFont="1" applyBorder="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2" xfId="0" applyFont="1" applyBorder="1" applyAlignment="1">
      <alignment vertical="center" wrapText="1"/>
    </xf>
    <xf numFmtId="0" fontId="2" fillId="0" borderId="11" xfId="0" applyFont="1" applyBorder="1" applyAlignment="1">
      <alignment vertical="center" wrapText="1"/>
    </xf>
    <xf numFmtId="0" fontId="2" fillId="0" borderId="10" xfId="0" applyFont="1" applyBorder="1" applyAlignment="1">
      <alignment vertical="center" wrapText="1"/>
    </xf>
    <xf numFmtId="0" fontId="16" fillId="0" borderId="10" xfId="0" applyFont="1" applyBorder="1" applyAlignment="1">
      <alignment vertical="center" wrapText="1"/>
    </xf>
    <xf numFmtId="0" fontId="17" fillId="0" borderId="0" xfId="0" applyFont="1" applyAlignment="1">
      <alignment vertical="center"/>
    </xf>
    <xf numFmtId="0" fontId="8" fillId="0" borderId="3" xfId="0" applyFont="1" applyBorder="1" applyAlignment="1">
      <alignment horizontal="left" vertical="center" wrapText="1" indent="2"/>
    </xf>
    <xf numFmtId="0" fontId="1" fillId="0" borderId="0" xfId="0" applyFont="1" applyAlignment="1">
      <alignment horizontal="left" vertical="center" indent="2"/>
    </xf>
    <xf numFmtId="3" fontId="0" fillId="2" borderId="0" xfId="0" applyNumberFormat="1" applyFill="1" applyAlignment="1">
      <alignment horizontal="center"/>
    </xf>
    <xf numFmtId="0" fontId="18" fillId="0" borderId="0" xfId="0" applyFont="1"/>
    <xf numFmtId="0" fontId="19" fillId="0" borderId="0" xfId="0" applyFont="1"/>
    <xf numFmtId="0" fontId="20" fillId="0" borderId="0" xfId="0" applyFont="1"/>
    <xf numFmtId="0" fontId="4" fillId="0" borderId="0" xfId="0" applyFont="1" applyAlignment="1">
      <alignment horizontal="center"/>
    </xf>
    <xf numFmtId="0" fontId="0" fillId="0" borderId="0" xfId="0"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center" vertical="center" wrapText="1"/>
    </xf>
    <xf numFmtId="0" fontId="3" fillId="2" borderId="0" xfId="0" applyFont="1" applyFill="1"/>
    <xf numFmtId="165" fontId="0" fillId="0" borderId="0" xfId="0" applyNumberFormat="1" applyAlignment="1">
      <alignment horizontal="center"/>
    </xf>
    <xf numFmtId="166" fontId="0" fillId="0" borderId="0" xfId="0" applyNumberFormat="1"/>
    <xf numFmtId="166" fontId="3" fillId="2" borderId="0" xfId="0" applyNumberFormat="1" applyFont="1" applyFill="1"/>
    <xf numFmtId="166" fontId="3" fillId="0" borderId="0" xfId="0" applyNumberFormat="1" applyFont="1"/>
    <xf numFmtId="166" fontId="0" fillId="0" borderId="0" xfId="0" applyNumberFormat="1" applyAlignment="1">
      <alignment horizontal="center"/>
    </xf>
    <xf numFmtId="0" fontId="3" fillId="2" borderId="12" xfId="0" applyFont="1" applyFill="1" applyBorder="1" applyAlignment="1">
      <alignment horizontal="center"/>
    </xf>
    <xf numFmtId="0" fontId="4" fillId="2" borderId="0" xfId="0" applyFont="1" applyFill="1" applyAlignment="1">
      <alignment horizontal="center"/>
    </xf>
    <xf numFmtId="0" fontId="18" fillId="2" borderId="0" xfId="0" applyFont="1" applyFill="1"/>
    <xf numFmtId="0" fontId="21" fillId="0" borderId="0" xfId="0" applyFont="1"/>
    <xf numFmtId="0" fontId="22" fillId="0" borderId="0" xfId="0" applyFont="1"/>
    <xf numFmtId="0" fontId="0" fillId="0" borderId="0" xfId="0" applyAlignment="1">
      <alignment horizontal="left"/>
    </xf>
    <xf numFmtId="164" fontId="3" fillId="2" borderId="0" xfId="0" applyNumberFormat="1" applyFont="1" applyFill="1" applyAlignment="1">
      <alignment horizontal="center"/>
    </xf>
    <xf numFmtId="6" fontId="0" fillId="0" borderId="0" xfId="0" applyNumberFormat="1" applyAlignment="1">
      <alignment horizontal="center"/>
    </xf>
    <xf numFmtId="0" fontId="3" fillId="0" borderId="13" xfId="0" applyFont="1" applyBorder="1" applyAlignment="1">
      <alignment horizontal="center" vertical="center"/>
    </xf>
    <xf numFmtId="0" fontId="3" fillId="0" borderId="13" xfId="0" applyFont="1" applyBorder="1" applyAlignment="1">
      <alignment horizontal="center"/>
    </xf>
    <xf numFmtId="3" fontId="3" fillId="0" borderId="13" xfId="0" applyNumberFormat="1" applyFont="1" applyBorder="1" applyAlignment="1">
      <alignment horizontal="center"/>
    </xf>
    <xf numFmtId="3" fontId="3" fillId="0" borderId="13" xfId="0" applyNumberFormat="1" applyFont="1" applyBorder="1"/>
    <xf numFmtId="1" fontId="3" fillId="0" borderId="14" xfId="0" applyNumberFormat="1" applyFont="1" applyBorder="1"/>
    <xf numFmtId="0" fontId="0" fillId="0" borderId="0" xfId="0" applyAlignment="1">
      <alignment horizontal="center" wrapText="1"/>
    </xf>
    <xf numFmtId="0" fontId="3" fillId="4" borderId="0" xfId="0" applyFont="1" applyFill="1"/>
    <xf numFmtId="166" fontId="3" fillId="4" borderId="0" xfId="0" applyNumberFormat="1" applyFont="1" applyFill="1"/>
    <xf numFmtId="0" fontId="23" fillId="0" borderId="0" xfId="0" applyFont="1"/>
    <xf numFmtId="166" fontId="23" fillId="0" borderId="0" xfId="0" applyNumberFormat="1" applyFont="1"/>
    <xf numFmtId="0" fontId="3" fillId="2" borderId="0" xfId="0" applyFont="1" applyFill="1" applyAlignment="1">
      <alignment horizontal="left"/>
    </xf>
    <xf numFmtId="0" fontId="24" fillId="0" borderId="0" xfId="0" applyFont="1"/>
    <xf numFmtId="0" fontId="21" fillId="0" borderId="0" xfId="0" applyFont="1" applyAlignment="1">
      <alignment horizontal="center"/>
    </xf>
    <xf numFmtId="0" fontId="0" fillId="5" borderId="0" xfId="0" applyFill="1"/>
    <xf numFmtId="0" fontId="11" fillId="3" borderId="6" xfId="0" applyFont="1" applyFill="1" applyBorder="1" applyAlignment="1">
      <alignment horizontal="left" vertical="center" wrapText="1" indent="7"/>
    </xf>
    <xf numFmtId="0" fontId="11" fillId="3" borderId="7" xfId="0" applyFont="1" applyFill="1" applyBorder="1" applyAlignment="1">
      <alignment horizontal="left" vertical="center" wrapText="1" indent="7"/>
    </xf>
    <xf numFmtId="0" fontId="11" fillId="3" borderId="8" xfId="0" applyFont="1" applyFill="1" applyBorder="1" applyAlignment="1">
      <alignment horizontal="left" vertical="center" wrapText="1" indent="7"/>
    </xf>
    <xf numFmtId="0" fontId="11" fillId="3" borderId="9" xfId="0" applyFont="1" applyFill="1" applyBorder="1" applyAlignment="1">
      <alignment horizontal="left" vertical="center" wrapText="1" indent="7"/>
    </xf>
    <xf numFmtId="0" fontId="11" fillId="3" borderId="0" xfId="0" applyFont="1" applyFill="1" applyAlignment="1">
      <alignment horizontal="left" vertical="center" wrapText="1" indent="7"/>
    </xf>
    <xf numFmtId="0" fontId="11" fillId="3" borderId="10" xfId="0" applyFont="1" applyFill="1" applyBorder="1" applyAlignment="1">
      <alignment horizontal="left" vertical="center" wrapText="1" indent="7"/>
    </xf>
    <xf numFmtId="0" fontId="11" fillId="3" borderId="4" xfId="0" applyFont="1" applyFill="1" applyBorder="1" applyAlignment="1">
      <alignment horizontal="left" vertical="center" wrapText="1" indent="7"/>
    </xf>
    <xf numFmtId="0" fontId="11" fillId="3" borderId="5" xfId="0" applyFont="1" applyFill="1" applyBorder="1" applyAlignment="1">
      <alignment horizontal="left" vertical="center" wrapText="1" indent="7"/>
    </xf>
    <xf numFmtId="0" fontId="11" fillId="3" borderId="3" xfId="0" applyFont="1" applyFill="1" applyBorder="1" applyAlignment="1">
      <alignment horizontal="left" vertical="center" wrapText="1" indent="7"/>
    </xf>
    <xf numFmtId="0" fontId="8" fillId="0" borderId="1" xfId="0" applyFont="1" applyBorder="1" applyAlignment="1">
      <alignment vertical="center" wrapText="1"/>
    </xf>
    <xf numFmtId="0" fontId="8" fillId="0" borderId="11" xfId="0" applyFont="1" applyBorder="1" applyAlignment="1">
      <alignment vertical="center" wrapText="1"/>
    </xf>
    <xf numFmtId="0" fontId="8" fillId="0" borderId="2" xfId="0" applyFont="1" applyBorder="1" applyAlignment="1">
      <alignment vertical="center" wrapText="1"/>
    </xf>
  </cellXfs>
  <cellStyles count="1">
    <cellStyle name="Normal"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14</xdr:col>
      <xdr:colOff>552698</xdr:colOff>
      <xdr:row>25</xdr:row>
      <xdr:rowOff>12937</xdr:rowOff>
    </xdr:to>
    <xdr:pic>
      <xdr:nvPicPr>
        <xdr:cNvPr id="4" name="Picture 3">
          <a:extLst>
            <a:ext uri="{FF2B5EF4-FFF2-40B4-BE49-F238E27FC236}">
              <a16:creationId xmlns:a16="http://schemas.microsoft.com/office/drawing/2014/main" id="{2A0C6666-BE72-15A3-2597-BAE34EF569F4}"/>
            </a:ext>
          </a:extLst>
        </xdr:cNvPr>
        <xdr:cNvPicPr>
          <a:picLocks noChangeAspect="1"/>
        </xdr:cNvPicPr>
      </xdr:nvPicPr>
      <xdr:blipFill>
        <a:blip xmlns:r="http://schemas.openxmlformats.org/officeDocument/2006/relationships" r:embed="rId1"/>
        <a:stretch>
          <a:fillRect/>
        </a:stretch>
      </xdr:blipFill>
      <xdr:spPr>
        <a:xfrm>
          <a:off x="4267200" y="0"/>
          <a:ext cx="4819898" cy="46166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273050</xdr:colOff>
      <xdr:row>3</xdr:row>
      <xdr:rowOff>61428</xdr:rowOff>
    </xdr:from>
    <xdr:to>
      <xdr:col>12</xdr:col>
      <xdr:colOff>533400</xdr:colOff>
      <xdr:row>10</xdr:row>
      <xdr:rowOff>76081</xdr:rowOff>
    </xdr:to>
    <xdr:pic>
      <xdr:nvPicPr>
        <xdr:cNvPr id="2" name="Picture 1">
          <a:extLst>
            <a:ext uri="{FF2B5EF4-FFF2-40B4-BE49-F238E27FC236}">
              <a16:creationId xmlns:a16="http://schemas.microsoft.com/office/drawing/2014/main" id="{3F7C8C4B-1735-1A70-3C17-63A87E2A13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74500" y="613878"/>
          <a:ext cx="2698750" cy="1303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140457</xdr:colOff>
      <xdr:row>11</xdr:row>
      <xdr:rowOff>101600</xdr:rowOff>
    </xdr:from>
    <xdr:to>
      <xdr:col>14</xdr:col>
      <xdr:colOff>12700</xdr:colOff>
      <xdr:row>32</xdr:row>
      <xdr:rowOff>107950</xdr:rowOff>
    </xdr:to>
    <xdr:pic>
      <xdr:nvPicPr>
        <xdr:cNvPr id="3" name="Picture 2">
          <a:extLst>
            <a:ext uri="{FF2B5EF4-FFF2-40B4-BE49-F238E27FC236}">
              <a16:creationId xmlns:a16="http://schemas.microsoft.com/office/drawing/2014/main" id="{126D3D28-3EE4-D9A0-B300-DB73F0B6E1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15007" y="2679700"/>
          <a:ext cx="3529843" cy="387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273050</xdr:colOff>
      <xdr:row>3</xdr:row>
      <xdr:rowOff>61428</xdr:rowOff>
    </xdr:from>
    <xdr:to>
      <xdr:col>12</xdr:col>
      <xdr:colOff>533400</xdr:colOff>
      <xdr:row>10</xdr:row>
      <xdr:rowOff>76081</xdr:rowOff>
    </xdr:to>
    <xdr:pic>
      <xdr:nvPicPr>
        <xdr:cNvPr id="6" name="Picture 5">
          <a:extLst>
            <a:ext uri="{FF2B5EF4-FFF2-40B4-BE49-F238E27FC236}">
              <a16:creationId xmlns:a16="http://schemas.microsoft.com/office/drawing/2014/main" id="{8FE5B437-C437-450C-8686-58821FC381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49200" y="613878"/>
          <a:ext cx="2698750" cy="1303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140457</xdr:colOff>
      <xdr:row>11</xdr:row>
      <xdr:rowOff>101600</xdr:rowOff>
    </xdr:from>
    <xdr:to>
      <xdr:col>14</xdr:col>
      <xdr:colOff>12700</xdr:colOff>
      <xdr:row>32</xdr:row>
      <xdr:rowOff>107950</xdr:rowOff>
    </xdr:to>
    <xdr:pic>
      <xdr:nvPicPr>
        <xdr:cNvPr id="7" name="Picture 6">
          <a:extLst>
            <a:ext uri="{FF2B5EF4-FFF2-40B4-BE49-F238E27FC236}">
              <a16:creationId xmlns:a16="http://schemas.microsoft.com/office/drawing/2014/main" id="{E4F0FB83-731D-40DA-B416-14643A3500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16607" y="2127250"/>
          <a:ext cx="3529843" cy="387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0EFBA-70A3-48DC-A295-70116EC4D33F}">
  <dimension ref="A1:Z48"/>
  <sheetViews>
    <sheetView topLeftCell="A7" zoomScale="110" zoomScaleNormal="110" workbookViewId="0">
      <selection activeCell="C13" sqref="C13"/>
    </sheetView>
  </sheetViews>
  <sheetFormatPr defaultRowHeight="14.5" x14ac:dyDescent="0.35"/>
  <cols>
    <col min="1" max="1" width="22.81640625" style="3" customWidth="1"/>
    <col min="2" max="2" width="26.7265625" style="3" customWidth="1"/>
    <col min="3" max="3" width="15.26953125" style="3" customWidth="1"/>
    <col min="4" max="4" width="17.81640625" style="3" bestFit="1" customWidth="1"/>
    <col min="5" max="5" width="15.1796875" style="3" bestFit="1" customWidth="1"/>
    <col min="6" max="6" width="11.81640625" bestFit="1" customWidth="1"/>
    <col min="7" max="7" width="8.7265625" customWidth="1"/>
    <col min="8" max="25" width="9.1796875" style="40"/>
  </cols>
  <sheetData>
    <row r="1" spans="1:26" ht="29" x14ac:dyDescent="0.35">
      <c r="A1" s="6" t="s">
        <v>0</v>
      </c>
      <c r="B1" s="9" t="s">
        <v>1</v>
      </c>
      <c r="C1" s="9" t="s">
        <v>2</v>
      </c>
      <c r="D1" s="6" t="s">
        <v>3</v>
      </c>
    </row>
    <row r="2" spans="1:26" x14ac:dyDescent="0.35">
      <c r="A2" s="6" t="s">
        <v>4</v>
      </c>
      <c r="B2" s="6">
        <f>'New benchmarks'!E10</f>
        <v>447</v>
      </c>
      <c r="C2" s="3">
        <v>0</v>
      </c>
      <c r="D2" s="3">
        <f>B2*C2</f>
        <v>0</v>
      </c>
      <c r="E2" s="3" t="s">
        <v>5</v>
      </c>
      <c r="G2" s="2" t="s">
        <v>6</v>
      </c>
      <c r="I2" s="11">
        <f>447/365</f>
        <v>1.2246575342465753</v>
      </c>
      <c r="J2" s="40">
        <v>1.2246575342465753</v>
      </c>
    </row>
    <row r="3" spans="1:26" x14ac:dyDescent="0.35">
      <c r="A3" s="3" t="str">
        <f>'New benchmarks'!A11</f>
        <v>Office / Light Industrial</v>
      </c>
      <c r="B3" s="6">
        <f>'New benchmarks'!E11</f>
        <v>16</v>
      </c>
      <c r="C3" s="8">
        <v>0</v>
      </c>
      <c r="D3" s="3">
        <f>B3*C3</f>
        <v>0</v>
      </c>
      <c r="E3" s="3" t="s">
        <v>5</v>
      </c>
    </row>
    <row r="4" spans="1:26" x14ac:dyDescent="0.35">
      <c r="A4" s="3" t="str">
        <f>'New benchmarks'!A12</f>
        <v>Retail (Superstore)</v>
      </c>
      <c r="B4" s="6">
        <f>'New benchmarks'!E12</f>
        <v>216</v>
      </c>
      <c r="C4" s="8">
        <v>0</v>
      </c>
      <c r="D4" s="3">
        <f>B4*C4</f>
        <v>0</v>
      </c>
      <c r="E4" s="3" t="s">
        <v>5</v>
      </c>
    </row>
    <row r="5" spans="1:26" x14ac:dyDescent="0.35">
      <c r="A5" s="3" t="str">
        <f>'New benchmarks'!A13</f>
        <v>Retail (Convenience)</v>
      </c>
      <c r="B5" s="6">
        <f>'New benchmarks'!E13</f>
        <v>274</v>
      </c>
      <c r="C5" s="3">
        <v>0</v>
      </c>
      <c r="D5" s="3">
        <f t="shared" ref="D5:D19" si="0">B5*C5</f>
        <v>0</v>
      </c>
      <c r="E5" s="3" t="s">
        <v>5</v>
      </c>
    </row>
    <row r="6" spans="1:26" ht="15.5" x14ac:dyDescent="0.35">
      <c r="A6" s="3" t="str">
        <f>'New benchmarks'!A14</f>
        <v>Restaurant / Café</v>
      </c>
      <c r="B6" s="6">
        <f>'New benchmarks'!E14</f>
        <v>170</v>
      </c>
      <c r="C6" s="8">
        <v>0</v>
      </c>
      <c r="D6" s="3">
        <f t="shared" si="0"/>
        <v>0</v>
      </c>
      <c r="E6" s="3" t="s">
        <v>5</v>
      </c>
      <c r="G6" s="10"/>
    </row>
    <row r="7" spans="1:26" ht="15.5" x14ac:dyDescent="0.35">
      <c r="A7" s="3" t="str">
        <f>'New benchmarks'!A15</f>
        <v>Drinking establishments</v>
      </c>
      <c r="B7" s="6">
        <f>B3</f>
        <v>16</v>
      </c>
      <c r="C7" s="8">
        <v>0</v>
      </c>
      <c r="D7" s="3">
        <f t="shared" si="0"/>
        <v>0</v>
      </c>
      <c r="E7" s="3" t="s">
        <v>5</v>
      </c>
      <c r="G7" s="10"/>
    </row>
    <row r="8" spans="1:26" ht="15.5" x14ac:dyDescent="0.35">
      <c r="A8" s="3" t="str">
        <f>'New benchmarks'!A16</f>
        <v>Hot food takeaway</v>
      </c>
      <c r="B8" s="6">
        <f>'New benchmarks'!E16</f>
        <v>590</v>
      </c>
      <c r="C8" s="8">
        <v>0</v>
      </c>
      <c r="D8" s="3">
        <f t="shared" si="0"/>
        <v>0</v>
      </c>
      <c r="E8" s="3" t="s">
        <v>5</v>
      </c>
      <c r="G8" s="10"/>
      <c r="H8" s="41" t="s">
        <v>7</v>
      </c>
      <c r="Z8" s="40"/>
    </row>
    <row r="9" spans="1:26" x14ac:dyDescent="0.35">
      <c r="A9" s="3" t="str">
        <f>'New benchmarks'!A17</f>
        <v>Industrial</v>
      </c>
      <c r="B9" s="6">
        <f>'New benchmarks'!E17</f>
        <v>6.5</v>
      </c>
      <c r="C9" s="8">
        <v>0</v>
      </c>
      <c r="D9" s="3">
        <f t="shared" si="0"/>
        <v>0</v>
      </c>
      <c r="E9" s="3" t="s">
        <v>5</v>
      </c>
      <c r="H9" s="42" t="s">
        <v>8</v>
      </c>
      <c r="Z9" s="40"/>
    </row>
    <row r="10" spans="1:26" x14ac:dyDescent="0.35">
      <c r="A10" s="3" t="str">
        <f>'New benchmarks'!A18</f>
        <v>Storage and distribution</v>
      </c>
      <c r="B10" s="6">
        <f>'New benchmarks'!E18</f>
        <v>6.5</v>
      </c>
      <c r="C10" s="8">
        <v>0</v>
      </c>
      <c r="D10" s="3">
        <f t="shared" si="0"/>
        <v>0</v>
      </c>
      <c r="E10" s="3" t="s">
        <v>5</v>
      </c>
      <c r="H10" s="41"/>
      <c r="Z10" s="40"/>
    </row>
    <row r="11" spans="1:26" x14ac:dyDescent="0.35">
      <c r="A11" s="73" t="s">
        <v>9</v>
      </c>
      <c r="B11" s="6">
        <f>'New benchmarks'!E20</f>
        <v>6.9</v>
      </c>
      <c r="C11" s="8">
        <v>0</v>
      </c>
      <c r="D11" s="3">
        <f t="shared" si="0"/>
        <v>0</v>
      </c>
      <c r="E11" s="3" t="s">
        <v>5</v>
      </c>
      <c r="H11" s="41"/>
      <c r="Z11" s="40"/>
    </row>
    <row r="12" spans="1:26" x14ac:dyDescent="0.35">
      <c r="A12" s="3" t="str">
        <f>'New benchmarks'!A21</f>
        <v>Care homes and hospitals</v>
      </c>
      <c r="B12" s="6">
        <f>'New benchmarks'!E21</f>
        <v>19.5</v>
      </c>
      <c r="C12" s="8">
        <v>0</v>
      </c>
      <c r="D12" s="3">
        <f t="shared" si="0"/>
        <v>0</v>
      </c>
      <c r="E12" s="3" t="s">
        <v>5</v>
      </c>
    </row>
    <row r="13" spans="1:26" ht="58" x14ac:dyDescent="0.35">
      <c r="A13" s="66" t="str">
        <f>'New benchmarks'!A22</f>
        <v>Schools, nurseries, doctors’ surgeries, other non- residential institutions</v>
      </c>
      <c r="B13" s="6">
        <f>'New benchmarks'!E23</f>
        <v>44.4</v>
      </c>
      <c r="C13" s="8">
        <v>422</v>
      </c>
      <c r="D13" s="3">
        <f t="shared" si="0"/>
        <v>18736.8</v>
      </c>
      <c r="E13" s="3" t="s">
        <v>5</v>
      </c>
    </row>
    <row r="14" spans="1:26" x14ac:dyDescent="0.35">
      <c r="A14" s="3" t="s">
        <v>10</v>
      </c>
      <c r="B14" s="6">
        <f>'New benchmarks'!E32</f>
        <v>47.2</v>
      </c>
      <c r="C14" s="8">
        <v>0</v>
      </c>
      <c r="D14" s="3">
        <f t="shared" si="0"/>
        <v>0</v>
      </c>
      <c r="E14" s="3" t="s">
        <v>5</v>
      </c>
      <c r="G14" s="56" t="s">
        <v>11</v>
      </c>
      <c r="H14" s="57"/>
      <c r="I14" s="57"/>
      <c r="J14" s="57"/>
      <c r="K14" s="57"/>
      <c r="L14" s="57"/>
      <c r="M14" s="57"/>
      <c r="N14" s="57"/>
      <c r="O14" s="57"/>
      <c r="P14" s="57"/>
      <c r="Q14" s="57"/>
      <c r="R14" s="57"/>
      <c r="S14" s="57"/>
      <c r="T14" s="57"/>
      <c r="U14" s="57"/>
      <c r="V14" s="57"/>
      <c r="W14" s="57"/>
      <c r="X14" s="57"/>
    </row>
    <row r="15" spans="1:26" x14ac:dyDescent="0.35">
      <c r="A15" s="3" t="s">
        <v>12</v>
      </c>
      <c r="B15" s="6">
        <v>44.4</v>
      </c>
      <c r="C15" s="8">
        <v>0</v>
      </c>
      <c r="D15" s="3">
        <f t="shared" si="0"/>
        <v>0</v>
      </c>
      <c r="E15" s="3" t="s">
        <v>5</v>
      </c>
      <c r="G15" s="56" t="s">
        <v>13</v>
      </c>
      <c r="H15" s="57"/>
      <c r="I15" s="57"/>
      <c r="J15" s="57"/>
      <c r="K15" s="57"/>
      <c r="L15" s="57"/>
      <c r="M15" s="57"/>
      <c r="N15" s="57"/>
      <c r="O15" s="57"/>
      <c r="P15" s="57"/>
      <c r="Q15" s="57"/>
      <c r="R15" s="57"/>
      <c r="S15" s="57"/>
      <c r="T15" s="57"/>
      <c r="U15" s="57"/>
      <c r="V15" s="57"/>
      <c r="W15" s="57"/>
      <c r="X15" s="57"/>
    </row>
    <row r="16" spans="1:26" x14ac:dyDescent="0.35">
      <c r="A16" s="3" t="s">
        <v>14</v>
      </c>
      <c r="B16" s="6">
        <f>B13</f>
        <v>44.4</v>
      </c>
      <c r="C16" s="8">
        <v>0</v>
      </c>
      <c r="D16" s="3">
        <f t="shared" si="0"/>
        <v>0</v>
      </c>
      <c r="E16" s="3" t="s">
        <v>5</v>
      </c>
      <c r="G16" s="2" t="s">
        <v>15</v>
      </c>
      <c r="H16" s="55"/>
      <c r="I16" s="55"/>
      <c r="J16" s="55"/>
      <c r="K16" s="55"/>
      <c r="L16" s="55"/>
      <c r="M16" s="55"/>
      <c r="N16" s="55"/>
      <c r="O16" s="55"/>
      <c r="P16" s="55"/>
      <c r="Q16" s="55"/>
      <c r="R16" s="55"/>
      <c r="S16" s="55"/>
    </row>
    <row r="17" spans="1:25" x14ac:dyDescent="0.35">
      <c r="A17" s="3" t="s">
        <v>16</v>
      </c>
      <c r="B17" s="6">
        <v>44.4</v>
      </c>
      <c r="C17" s="8">
        <v>0</v>
      </c>
      <c r="D17" s="3">
        <f t="shared" si="0"/>
        <v>0</v>
      </c>
      <c r="E17" s="3" t="s">
        <v>5</v>
      </c>
    </row>
    <row r="18" spans="1:25" x14ac:dyDescent="0.35">
      <c r="A18" s="3" t="s">
        <v>17</v>
      </c>
      <c r="B18" s="6">
        <v>16.3</v>
      </c>
      <c r="C18" s="8">
        <v>0</v>
      </c>
      <c r="D18" s="3">
        <f t="shared" si="0"/>
        <v>0</v>
      </c>
      <c r="E18" s="3" t="s">
        <v>5</v>
      </c>
    </row>
    <row r="19" spans="1:25" x14ac:dyDescent="0.35">
      <c r="A19" s="3" t="s">
        <v>18</v>
      </c>
      <c r="B19" s="6">
        <f>5.8</f>
        <v>5.8</v>
      </c>
      <c r="C19" s="8">
        <v>0</v>
      </c>
      <c r="D19" s="3">
        <f t="shared" si="0"/>
        <v>0</v>
      </c>
      <c r="E19" s="3" t="s">
        <v>5</v>
      </c>
    </row>
    <row r="20" spans="1:25" x14ac:dyDescent="0.35">
      <c r="A20" s="3" t="s">
        <v>19</v>
      </c>
      <c r="B20" s="6">
        <f>B3</f>
        <v>16</v>
      </c>
      <c r="C20" s="8">
        <v>0</v>
      </c>
      <c r="D20" s="3">
        <f>B20*C20</f>
        <v>0</v>
      </c>
      <c r="E20" s="3" t="s">
        <v>5</v>
      </c>
    </row>
    <row r="21" spans="1:25" x14ac:dyDescent="0.35">
      <c r="A21" s="54" t="s">
        <v>20</v>
      </c>
      <c r="B21" s="54"/>
      <c r="C21" s="54"/>
      <c r="D21" s="54">
        <f>SUM(D2:D20)</f>
        <v>18736.8</v>
      </c>
    </row>
    <row r="22" spans="1:25" x14ac:dyDescent="0.35">
      <c r="A22" s="6"/>
    </row>
    <row r="23" spans="1:25" ht="29" x14ac:dyDescent="0.35">
      <c r="A23" s="43" t="s">
        <v>21</v>
      </c>
      <c r="B23" s="6" t="s">
        <v>22</v>
      </c>
      <c r="F23" s="45" t="s">
        <v>23</v>
      </c>
      <c r="G23" s="46" t="s">
        <v>24</v>
      </c>
      <c r="H23" s="45" t="s">
        <v>25</v>
      </c>
    </row>
    <row r="24" spans="1:25" x14ac:dyDescent="0.35">
      <c r="A24" s="3" t="s">
        <v>26</v>
      </c>
      <c r="B24" s="44" t="str">
        <f>IF(D2&lt;D24, "NOT neutral", "neutral")</f>
        <v>neutral</v>
      </c>
      <c r="D24" s="39">
        <f>0*365</f>
        <v>0</v>
      </c>
      <c r="E24" s="3" t="s">
        <v>5</v>
      </c>
      <c r="F24" s="7">
        <f>D24-D2</f>
        <v>0</v>
      </c>
      <c r="G24" s="7">
        <f>F24/365</f>
        <v>0</v>
      </c>
      <c r="W24"/>
      <c r="X24"/>
      <c r="Y24"/>
    </row>
    <row r="25" spans="1:25" x14ac:dyDescent="0.35">
      <c r="A25" s="3" t="s">
        <v>27</v>
      </c>
      <c r="B25" s="44" t="str">
        <f t="shared" ref="B25:B39" si="1">IF(D3&lt;D25, "NOT neutral", "neutral")</f>
        <v>neutral</v>
      </c>
      <c r="D25" s="39">
        <f>0*365</f>
        <v>0</v>
      </c>
      <c r="E25" s="3" t="s">
        <v>5</v>
      </c>
      <c r="F25" s="7">
        <f t="shared" ref="F25:F35" si="2">D25-D3</f>
        <v>0</v>
      </c>
      <c r="G25" s="7">
        <f t="shared" ref="G25:G42" si="3">F25/365</f>
        <v>0</v>
      </c>
      <c r="W25"/>
      <c r="X25"/>
      <c r="Y25"/>
    </row>
    <row r="26" spans="1:25" x14ac:dyDescent="0.35">
      <c r="A26" s="3" t="s">
        <v>28</v>
      </c>
      <c r="B26" s="44" t="str">
        <f t="shared" si="1"/>
        <v>neutral</v>
      </c>
      <c r="D26" s="39">
        <f>'Trip generation'!A3</f>
        <v>0</v>
      </c>
      <c r="E26" s="3" t="s">
        <v>5</v>
      </c>
      <c r="F26" s="7">
        <f t="shared" si="2"/>
        <v>0</v>
      </c>
      <c r="G26" s="7">
        <f t="shared" si="3"/>
        <v>0</v>
      </c>
      <c r="I26" s="40">
        <f>((119*52*5)+(279*52*1))*10</f>
        <v>454480</v>
      </c>
      <c r="W26"/>
      <c r="X26"/>
      <c r="Y26"/>
    </row>
    <row r="27" spans="1:25" x14ac:dyDescent="0.35">
      <c r="A27" s="3" t="s">
        <v>29</v>
      </c>
      <c r="B27" s="44" t="str">
        <f t="shared" si="1"/>
        <v>neutral</v>
      </c>
      <c r="D27" s="39">
        <v>0</v>
      </c>
      <c r="E27" s="3" t="s">
        <v>5</v>
      </c>
      <c r="F27" s="7">
        <f t="shared" si="2"/>
        <v>0</v>
      </c>
      <c r="G27" s="7">
        <f t="shared" si="3"/>
        <v>0</v>
      </c>
      <c r="W27"/>
      <c r="X27"/>
      <c r="Y27"/>
    </row>
    <row r="28" spans="1:25" x14ac:dyDescent="0.35">
      <c r="A28" s="3" t="s">
        <v>30</v>
      </c>
      <c r="B28" s="44" t="str">
        <f t="shared" si="1"/>
        <v>neutral</v>
      </c>
      <c r="D28" s="39">
        <v>0</v>
      </c>
      <c r="E28" s="3" t="s">
        <v>5</v>
      </c>
      <c r="F28" s="7">
        <f t="shared" si="2"/>
        <v>0</v>
      </c>
      <c r="G28" s="7">
        <f t="shared" si="3"/>
        <v>0</v>
      </c>
      <c r="I28" s="40">
        <v>8</v>
      </c>
    </row>
    <row r="29" spans="1:25" x14ac:dyDescent="0.35">
      <c r="A29" s="3" t="s">
        <v>31</v>
      </c>
      <c r="B29" s="44" t="str">
        <f t="shared" si="1"/>
        <v>neutral</v>
      </c>
      <c r="D29" s="39">
        <v>0</v>
      </c>
      <c r="E29" s="3" t="s">
        <v>5</v>
      </c>
      <c r="F29" s="7">
        <f t="shared" si="2"/>
        <v>0</v>
      </c>
      <c r="G29" s="7">
        <f t="shared" si="3"/>
        <v>0</v>
      </c>
    </row>
    <row r="30" spans="1:25" x14ac:dyDescent="0.35">
      <c r="A30" s="3" t="s">
        <v>32</v>
      </c>
      <c r="B30" s="44" t="str">
        <f t="shared" si="1"/>
        <v>neutral</v>
      </c>
      <c r="D30" s="39">
        <v>0</v>
      </c>
      <c r="E30" s="3" t="s">
        <v>5</v>
      </c>
      <c r="F30" s="7">
        <f t="shared" si="2"/>
        <v>0</v>
      </c>
      <c r="G30" s="7">
        <f t="shared" si="3"/>
        <v>0</v>
      </c>
      <c r="I30" s="40">
        <v>34</v>
      </c>
      <c r="J30" s="72">
        <f>J32*I30/I32</f>
        <v>19.101123595505619</v>
      </c>
    </row>
    <row r="31" spans="1:25" x14ac:dyDescent="0.35">
      <c r="A31" s="3" t="s">
        <v>33</v>
      </c>
      <c r="B31" s="44" t="str">
        <f t="shared" si="1"/>
        <v>neutral</v>
      </c>
      <c r="D31" s="39">
        <v>0</v>
      </c>
      <c r="E31" s="3" t="s">
        <v>5</v>
      </c>
      <c r="F31" s="7">
        <f t="shared" si="2"/>
        <v>0</v>
      </c>
      <c r="G31" s="7">
        <f t="shared" si="3"/>
        <v>0</v>
      </c>
      <c r="I31" s="40">
        <v>144</v>
      </c>
      <c r="J31" s="72">
        <f>J32*I31/I32</f>
        <v>80.898876404494388</v>
      </c>
    </row>
    <row r="32" spans="1:25" x14ac:dyDescent="0.35">
      <c r="A32" s="3" t="s">
        <v>34</v>
      </c>
      <c r="B32" s="44" t="str">
        <f t="shared" si="1"/>
        <v>neutral</v>
      </c>
      <c r="D32" s="39">
        <v>0</v>
      </c>
      <c r="E32" s="3" t="s">
        <v>5</v>
      </c>
      <c r="F32" s="7">
        <f t="shared" si="2"/>
        <v>0</v>
      </c>
      <c r="G32" s="7">
        <f t="shared" si="3"/>
        <v>0</v>
      </c>
      <c r="I32" s="40">
        <f>I31+I30</f>
        <v>178</v>
      </c>
      <c r="J32" s="40">
        <v>100</v>
      </c>
    </row>
    <row r="33" spans="1:7" x14ac:dyDescent="0.35">
      <c r="A33" s="3" t="s">
        <v>9</v>
      </c>
      <c r="B33" s="44" t="str">
        <f t="shared" si="1"/>
        <v>neutral</v>
      </c>
      <c r="D33" s="39">
        <f>0*365</f>
        <v>0</v>
      </c>
      <c r="E33" s="3" t="s">
        <v>5</v>
      </c>
      <c r="F33" s="7">
        <f>D33-D11</f>
        <v>0</v>
      </c>
      <c r="G33" s="7">
        <f t="shared" si="3"/>
        <v>0</v>
      </c>
    </row>
    <row r="34" spans="1:7" x14ac:dyDescent="0.35">
      <c r="A34" s="3" t="s">
        <v>35</v>
      </c>
      <c r="B34" s="44" t="str">
        <f t="shared" si="1"/>
        <v>neutral</v>
      </c>
      <c r="D34" s="39">
        <f>0*365</f>
        <v>0</v>
      </c>
      <c r="E34" s="3" t="s">
        <v>5</v>
      </c>
      <c r="F34" s="7">
        <f t="shared" si="2"/>
        <v>0</v>
      </c>
      <c r="G34" s="7">
        <f t="shared" si="3"/>
        <v>0</v>
      </c>
    </row>
    <row r="35" spans="1:7" ht="58" x14ac:dyDescent="0.35">
      <c r="A35" s="66" t="s">
        <v>36</v>
      </c>
      <c r="B35" s="44" t="str">
        <f t="shared" si="1"/>
        <v>NOT neutral</v>
      </c>
      <c r="D35" s="39">
        <f>177*52*5</f>
        <v>46020</v>
      </c>
      <c r="E35" s="3" t="s">
        <v>5</v>
      </c>
      <c r="F35" s="7">
        <f t="shared" si="2"/>
        <v>27283.200000000001</v>
      </c>
      <c r="G35" s="7">
        <f t="shared" si="3"/>
        <v>74.748493150684936</v>
      </c>
    </row>
    <row r="36" spans="1:7" x14ac:dyDescent="0.35">
      <c r="A36" s="66" t="s">
        <v>10</v>
      </c>
      <c r="B36" s="44" t="str">
        <f t="shared" si="1"/>
        <v>neutral</v>
      </c>
      <c r="D36" s="39">
        <v>0</v>
      </c>
      <c r="E36" s="3" t="s">
        <v>5</v>
      </c>
      <c r="F36" s="7">
        <f>D36-D14</f>
        <v>0</v>
      </c>
      <c r="G36" s="7">
        <f t="shared" si="3"/>
        <v>0</v>
      </c>
    </row>
    <row r="37" spans="1:7" x14ac:dyDescent="0.35">
      <c r="A37" s="3" t="s">
        <v>12</v>
      </c>
      <c r="B37" s="44" t="str">
        <f t="shared" si="1"/>
        <v>neutral</v>
      </c>
      <c r="D37" s="39">
        <f t="shared" ref="D37:D41" si="4">0*365</f>
        <v>0</v>
      </c>
      <c r="E37" s="3" t="s">
        <v>5</v>
      </c>
      <c r="F37" s="7">
        <f t="shared" ref="F37:F42" si="5">D37-D15</f>
        <v>0</v>
      </c>
      <c r="G37" s="7">
        <f t="shared" si="3"/>
        <v>0</v>
      </c>
    </row>
    <row r="38" spans="1:7" x14ac:dyDescent="0.35">
      <c r="A38" s="3" t="s">
        <v>14</v>
      </c>
      <c r="B38" s="44" t="str">
        <f t="shared" si="1"/>
        <v>NOT neutral</v>
      </c>
      <c r="D38" s="39">
        <f>177*52*5</f>
        <v>46020</v>
      </c>
      <c r="E38" s="3" t="s">
        <v>5</v>
      </c>
      <c r="F38" s="7">
        <f t="shared" si="5"/>
        <v>46020</v>
      </c>
      <c r="G38" s="7">
        <f t="shared" si="3"/>
        <v>126.08219178082192</v>
      </c>
    </row>
    <row r="39" spans="1:7" x14ac:dyDescent="0.35">
      <c r="A39" s="3" t="s">
        <v>16</v>
      </c>
      <c r="B39" s="44" t="str">
        <f t="shared" si="1"/>
        <v>neutral</v>
      </c>
      <c r="D39" s="39">
        <f t="shared" si="4"/>
        <v>0</v>
      </c>
      <c r="E39" s="3" t="s">
        <v>5</v>
      </c>
      <c r="F39" s="7">
        <f t="shared" si="5"/>
        <v>0</v>
      </c>
      <c r="G39" s="7">
        <f t="shared" si="3"/>
        <v>0</v>
      </c>
    </row>
    <row r="40" spans="1:7" x14ac:dyDescent="0.35">
      <c r="A40" s="3" t="s">
        <v>37</v>
      </c>
      <c r="B40" s="44" t="str">
        <f>IF(D18&lt;D40, "NOT neutral", "neutral")</f>
        <v>neutral</v>
      </c>
      <c r="D40" s="39">
        <f t="shared" si="4"/>
        <v>0</v>
      </c>
      <c r="E40" s="3" t="s">
        <v>5</v>
      </c>
      <c r="F40" s="7">
        <f t="shared" si="5"/>
        <v>0</v>
      </c>
      <c r="G40" s="7">
        <f t="shared" si="3"/>
        <v>0</v>
      </c>
    </row>
    <row r="41" spans="1:7" x14ac:dyDescent="0.35">
      <c r="A41" s="3" t="s">
        <v>18</v>
      </c>
      <c r="B41" s="44" t="str">
        <f>IF(D19&lt;D41, "NOT neutral", "neutral")</f>
        <v>neutral</v>
      </c>
      <c r="D41" s="39">
        <f t="shared" si="4"/>
        <v>0</v>
      </c>
      <c r="E41" s="3" t="s">
        <v>5</v>
      </c>
      <c r="F41" s="7">
        <f t="shared" si="5"/>
        <v>0</v>
      </c>
      <c r="G41" s="7">
        <f t="shared" si="3"/>
        <v>0</v>
      </c>
    </row>
    <row r="42" spans="1:7" x14ac:dyDescent="0.35">
      <c r="A42" s="3" t="s">
        <v>19</v>
      </c>
      <c r="B42" s="44" t="str">
        <f>IF(D20&lt;D42, "NOT neutral", "neutral")</f>
        <v>neutral</v>
      </c>
      <c r="D42" s="39">
        <v>0</v>
      </c>
      <c r="E42" s="3" t="s">
        <v>5</v>
      </c>
      <c r="F42" s="7">
        <f t="shared" si="5"/>
        <v>0</v>
      </c>
      <c r="G42" s="7">
        <f t="shared" si="3"/>
        <v>0</v>
      </c>
    </row>
    <row r="43" spans="1:7" x14ac:dyDescent="0.35">
      <c r="A43" s="53" t="s">
        <v>38</v>
      </c>
      <c r="B43" s="61" t="str">
        <f>IF(D21&lt;D43, "NOT neutral", "neutral")</f>
        <v>NOT neutral</v>
      </c>
      <c r="C43" s="62"/>
      <c r="D43" s="63">
        <f>SUM(D24:D42)</f>
        <v>92040</v>
      </c>
      <c r="E43" s="62"/>
      <c r="F43" s="64">
        <f>D43-D21</f>
        <v>73303.199999999997</v>
      </c>
      <c r="G43" s="65">
        <f>F43/365</f>
        <v>200.83068493150685</v>
      </c>
    </row>
    <row r="44" spans="1:7" x14ac:dyDescent="0.35">
      <c r="A44" s="6"/>
    </row>
    <row r="45" spans="1:7" x14ac:dyDescent="0.35">
      <c r="A45" s="6"/>
    </row>
    <row r="46" spans="1:7" x14ac:dyDescent="0.35">
      <c r="A46" s="6"/>
    </row>
    <row r="47" spans="1:7" x14ac:dyDescent="0.35">
      <c r="A47" s="6"/>
    </row>
    <row r="48" spans="1:7" x14ac:dyDescent="0.35">
      <c r="A48" s="6"/>
    </row>
  </sheetData>
  <phoneticPr fontId="6" type="noConversion"/>
  <conditionalFormatting sqref="B1:B21 C2:C10 B23:B1048576">
    <cfRule type="containsText" dxfId="4" priority="4" operator="containsText" text="not neutral">
      <formula>NOT(ISERROR(SEARCH("not neutral",B1)))</formula>
    </cfRule>
    <cfRule type="containsText" dxfId="3" priority="5" operator="containsText" text="neutral">
      <formula>NOT(ISERROR(SEARCH("neutral",B1)))</formula>
    </cfRule>
  </conditionalFormatting>
  <conditionalFormatting sqref="B24:B43">
    <cfRule type="containsText" dxfId="2" priority="3" operator="containsText" text="NOT neutral">
      <formula>NOT(ISERROR(SEARCH("NOT neutral",B24)))</formula>
    </cfRule>
  </conditionalFormatting>
  <conditionalFormatting sqref="G1:G13">
    <cfRule type="cellIs" dxfId="1" priority="1" operator="greaterThan">
      <formula>0</formula>
    </cfRule>
  </conditionalFormatting>
  <conditionalFormatting sqref="G16:G23 F24:G43 G45:G1048576">
    <cfRule type="cellIs" dxfId="0" priority="2" operator="greaterThan">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DFD0D-B5C1-40A3-B613-99EA8002DBC5}">
  <dimension ref="A3:B3"/>
  <sheetViews>
    <sheetView topLeftCell="H7" workbookViewId="0">
      <selection activeCell="S8" sqref="S8"/>
    </sheetView>
  </sheetViews>
  <sheetFormatPr defaultRowHeight="14.5" x14ac:dyDescent="0.35"/>
  <sheetData>
    <row r="3" spans="1:2" x14ac:dyDescent="0.35">
      <c r="A3" s="2"/>
      <c r="B3" s="7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C8C65-54EF-4B94-955E-7B14504FC392}">
  <dimension ref="A1:E33"/>
  <sheetViews>
    <sheetView topLeftCell="A8" zoomScale="90" zoomScaleNormal="90" workbookViewId="0">
      <selection activeCell="E10" sqref="E10"/>
    </sheetView>
  </sheetViews>
  <sheetFormatPr defaultRowHeight="14.5" x14ac:dyDescent="0.35"/>
  <cols>
    <col min="1" max="1" width="36.81640625" customWidth="1"/>
    <col min="2" max="2" width="14" customWidth="1"/>
    <col min="3" max="3" width="16" customWidth="1"/>
    <col min="4" max="4" width="14.7265625" customWidth="1"/>
    <col min="5" max="5" width="23.453125" customWidth="1"/>
  </cols>
  <sheetData>
    <row r="1" spans="1:5" ht="15.5" x14ac:dyDescent="0.35">
      <c r="A1" s="13" t="s">
        <v>39</v>
      </c>
      <c r="B1" s="13" t="s">
        <v>40</v>
      </c>
    </row>
    <row r="2" spans="1:5" ht="15" thickBot="1" x14ac:dyDescent="0.4">
      <c r="A2" s="1"/>
    </row>
    <row r="3" spans="1:5" ht="16.5" x14ac:dyDescent="0.35">
      <c r="A3" s="14"/>
      <c r="B3" s="19"/>
      <c r="C3" s="75" t="s">
        <v>40</v>
      </c>
      <c r="D3" s="76"/>
      <c r="E3" s="77"/>
    </row>
    <row r="4" spans="1:5" ht="24" x14ac:dyDescent="0.35">
      <c r="A4" s="15"/>
      <c r="B4" s="20"/>
      <c r="C4" s="78"/>
      <c r="D4" s="79"/>
      <c r="E4" s="80"/>
    </row>
    <row r="5" spans="1:5" ht="31.5" thickBot="1" x14ac:dyDescent="0.4">
      <c r="A5" s="16"/>
      <c r="B5" s="21" t="s">
        <v>41</v>
      </c>
      <c r="C5" s="81"/>
      <c r="D5" s="82"/>
      <c r="E5" s="83"/>
    </row>
    <row r="6" spans="1:5" ht="20" x14ac:dyDescent="0.35">
      <c r="A6" s="17" t="s">
        <v>42</v>
      </c>
      <c r="B6" s="22"/>
      <c r="C6" s="24"/>
      <c r="D6" s="24"/>
      <c r="E6" s="26"/>
    </row>
    <row r="7" spans="1:5" ht="62.5" thickBot="1" x14ac:dyDescent="0.4">
      <c r="A7" s="18"/>
      <c r="B7" s="23"/>
      <c r="C7" s="25" t="s">
        <v>43</v>
      </c>
      <c r="D7" s="25" t="s">
        <v>44</v>
      </c>
      <c r="E7" s="27" t="s">
        <v>45</v>
      </c>
    </row>
    <row r="8" spans="1:5" ht="189.75" customHeight="1" x14ac:dyDescent="0.35">
      <c r="A8" s="84" t="s">
        <v>46</v>
      </c>
      <c r="B8" s="28"/>
      <c r="C8" s="28"/>
      <c r="D8" s="28"/>
      <c r="E8" s="28"/>
    </row>
    <row r="9" spans="1:5" ht="19" x14ac:dyDescent="0.35">
      <c r="A9" s="85"/>
      <c r="B9" s="29"/>
      <c r="C9" s="29"/>
      <c r="D9" s="29"/>
      <c r="E9" s="29"/>
    </row>
    <row r="10" spans="1:5" ht="16" thickBot="1" x14ac:dyDescent="0.4">
      <c r="A10" s="86"/>
      <c r="B10" s="30" t="s">
        <v>47</v>
      </c>
      <c r="C10" s="31">
        <v>68</v>
      </c>
      <c r="D10" s="31">
        <v>114</v>
      </c>
      <c r="E10" s="31">
        <v>447</v>
      </c>
    </row>
    <row r="11" spans="1:5" ht="16" thickBot="1" x14ac:dyDescent="0.4">
      <c r="A11" s="32" t="s">
        <v>27</v>
      </c>
      <c r="B11" s="30" t="s">
        <v>48</v>
      </c>
      <c r="C11" s="31">
        <v>2</v>
      </c>
      <c r="D11" s="31">
        <v>1</v>
      </c>
      <c r="E11" s="31">
        <v>16</v>
      </c>
    </row>
    <row r="12" spans="1:5" ht="16" thickBot="1" x14ac:dyDescent="0.4">
      <c r="A12" s="32" t="s">
        <v>28</v>
      </c>
      <c r="B12" s="30" t="s">
        <v>48</v>
      </c>
      <c r="C12" s="31">
        <v>39</v>
      </c>
      <c r="D12" s="31">
        <v>73</v>
      </c>
      <c r="E12" s="31">
        <v>216</v>
      </c>
    </row>
    <row r="13" spans="1:5" ht="16" thickBot="1" x14ac:dyDescent="0.4">
      <c r="A13" s="32" t="s">
        <v>29</v>
      </c>
      <c r="B13" s="30" t="s">
        <v>48</v>
      </c>
      <c r="C13" s="31">
        <v>18</v>
      </c>
      <c r="D13" s="31">
        <v>139</v>
      </c>
      <c r="E13" s="31">
        <v>274</v>
      </c>
    </row>
    <row r="14" spans="1:5" ht="16" thickBot="1" x14ac:dyDescent="0.4">
      <c r="A14" s="32" t="s">
        <v>30</v>
      </c>
      <c r="B14" s="30" t="s">
        <v>48</v>
      </c>
      <c r="C14" s="31">
        <v>64</v>
      </c>
      <c r="D14" s="31">
        <v>137</v>
      </c>
      <c r="E14" s="31">
        <v>170</v>
      </c>
    </row>
    <row r="15" spans="1:5" ht="16" thickBot="1" x14ac:dyDescent="0.4">
      <c r="A15" s="32" t="s">
        <v>31</v>
      </c>
      <c r="B15" s="30" t="s">
        <v>48</v>
      </c>
      <c r="C15" s="31">
        <v>0.8</v>
      </c>
      <c r="D15" s="31">
        <v>8</v>
      </c>
      <c r="E15" s="31" t="s">
        <v>49</v>
      </c>
    </row>
    <row r="16" spans="1:5" ht="16" thickBot="1" x14ac:dyDescent="0.4">
      <c r="A16" s="32" t="s">
        <v>32</v>
      </c>
      <c r="B16" s="30" t="s">
        <v>48</v>
      </c>
      <c r="C16" s="31" t="s">
        <v>49</v>
      </c>
      <c r="D16" s="31">
        <v>32.4</v>
      </c>
      <c r="E16" s="31">
        <v>590</v>
      </c>
    </row>
    <row r="17" spans="1:5" ht="16" thickBot="1" x14ac:dyDescent="0.4">
      <c r="A17" s="32" t="s">
        <v>33</v>
      </c>
      <c r="B17" s="30" t="s">
        <v>48</v>
      </c>
      <c r="C17" s="31" t="s">
        <v>49</v>
      </c>
      <c r="D17" s="31">
        <v>3.9</v>
      </c>
      <c r="E17" s="31">
        <v>6.5</v>
      </c>
    </row>
    <row r="18" spans="1:5" ht="16" thickBot="1" x14ac:dyDescent="0.4">
      <c r="A18" s="32" t="s">
        <v>34</v>
      </c>
      <c r="B18" s="30" t="s">
        <v>48</v>
      </c>
      <c r="C18" s="31" t="s">
        <v>49</v>
      </c>
      <c r="D18" s="31">
        <v>1.4</v>
      </c>
      <c r="E18" s="31">
        <v>6.5</v>
      </c>
    </row>
    <row r="19" spans="1:5" x14ac:dyDescent="0.35">
      <c r="A19" s="33"/>
      <c r="B19" s="84" t="s">
        <v>48</v>
      </c>
      <c r="C19" s="34"/>
      <c r="D19" s="34"/>
      <c r="E19" s="34"/>
    </row>
    <row r="20" spans="1:5" ht="16" thickBot="1" x14ac:dyDescent="0.4">
      <c r="A20" s="32" t="s">
        <v>50</v>
      </c>
      <c r="B20" s="86"/>
      <c r="C20" s="31">
        <v>1</v>
      </c>
      <c r="D20" s="31">
        <v>1.4</v>
      </c>
      <c r="E20" s="31">
        <v>6.9</v>
      </c>
    </row>
    <row r="21" spans="1:5" ht="16" thickBot="1" x14ac:dyDescent="0.4">
      <c r="A21" s="32" t="s">
        <v>35</v>
      </c>
      <c r="B21" s="30" t="s">
        <v>48</v>
      </c>
      <c r="C21" s="31" t="s">
        <v>49</v>
      </c>
      <c r="D21" s="31">
        <v>1.1000000000000001</v>
      </c>
      <c r="E21" s="31">
        <v>19.5</v>
      </c>
    </row>
    <row r="22" spans="1:5" ht="149.25" customHeight="1" x14ac:dyDescent="0.35">
      <c r="A22" s="84" t="s">
        <v>36</v>
      </c>
      <c r="B22" s="35"/>
      <c r="C22" s="28"/>
      <c r="D22" s="28"/>
      <c r="E22" s="28"/>
    </row>
    <row r="23" spans="1:5" ht="16" thickBot="1" x14ac:dyDescent="0.4">
      <c r="A23" s="86"/>
      <c r="B23" s="30" t="s">
        <v>48</v>
      </c>
      <c r="C23" s="31">
        <v>0.1</v>
      </c>
      <c r="D23" s="31">
        <v>30.3</v>
      </c>
      <c r="E23" s="31">
        <v>44.4</v>
      </c>
    </row>
    <row r="25" spans="1:5" x14ac:dyDescent="0.35">
      <c r="A25" s="1"/>
    </row>
    <row r="26" spans="1:5" ht="15" thickBot="1" x14ac:dyDescent="0.4">
      <c r="A26" s="36"/>
    </row>
    <row r="27" spans="1:5" ht="16.5" x14ac:dyDescent="0.35">
      <c r="A27" s="14"/>
      <c r="B27" s="19"/>
      <c r="C27" s="75" t="s">
        <v>40</v>
      </c>
      <c r="D27" s="76"/>
      <c r="E27" s="77"/>
    </row>
    <row r="28" spans="1:5" ht="24" x14ac:dyDescent="0.35">
      <c r="A28" s="15"/>
      <c r="B28" s="20"/>
      <c r="C28" s="78"/>
      <c r="D28" s="79"/>
      <c r="E28" s="80"/>
    </row>
    <row r="29" spans="1:5" ht="31.5" thickBot="1" x14ac:dyDescent="0.4">
      <c r="A29" s="16"/>
      <c r="B29" s="21" t="s">
        <v>41</v>
      </c>
      <c r="C29" s="81"/>
      <c r="D29" s="82"/>
      <c r="E29" s="83"/>
    </row>
    <row r="30" spans="1:5" ht="20" x14ac:dyDescent="0.35">
      <c r="A30" s="17" t="s">
        <v>42</v>
      </c>
      <c r="B30" s="22"/>
      <c r="C30" s="24"/>
      <c r="D30" s="24"/>
      <c r="E30" s="26"/>
    </row>
    <row r="31" spans="1:5" ht="62.5" thickBot="1" x14ac:dyDescent="0.4">
      <c r="A31" s="18"/>
      <c r="B31" s="23"/>
      <c r="C31" s="25" t="s">
        <v>43</v>
      </c>
      <c r="D31" s="25" t="s">
        <v>44</v>
      </c>
      <c r="E31" s="27" t="s">
        <v>45</v>
      </c>
    </row>
    <row r="32" spans="1:5" ht="16" thickBot="1" x14ac:dyDescent="0.4">
      <c r="A32" s="32" t="s">
        <v>51</v>
      </c>
      <c r="B32" s="30" t="s">
        <v>48</v>
      </c>
      <c r="C32" s="31">
        <v>3.6</v>
      </c>
      <c r="D32" s="31">
        <v>10.5</v>
      </c>
      <c r="E32" s="37">
        <v>47.2</v>
      </c>
    </row>
    <row r="33" spans="1:1" x14ac:dyDescent="0.35">
      <c r="A33" s="38" t="s">
        <v>52</v>
      </c>
    </row>
  </sheetData>
  <mergeCells count="5">
    <mergeCell ref="C3:E5"/>
    <mergeCell ref="A8:A10"/>
    <mergeCell ref="B19:B20"/>
    <mergeCell ref="A22:A23"/>
    <mergeCell ref="C27:E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FDED7-36E4-4D12-92A3-F6C2C71DED3B}">
  <dimension ref="B2:H25"/>
  <sheetViews>
    <sheetView tabSelected="1" topLeftCell="A13" workbookViewId="0">
      <selection activeCell="C7" sqref="C7"/>
    </sheetView>
  </sheetViews>
  <sheetFormatPr defaultRowHeight="14.5" x14ac:dyDescent="0.35"/>
  <cols>
    <col min="2" max="2" width="51.54296875" customWidth="1"/>
    <col min="3" max="3" width="27.453125" bestFit="1" customWidth="1"/>
    <col min="4" max="4" width="22" bestFit="1" customWidth="1"/>
    <col min="5" max="5" width="22" customWidth="1"/>
    <col min="6" max="6" width="19.1796875" bestFit="1" customWidth="1"/>
    <col min="7" max="7" width="17.54296875" bestFit="1" customWidth="1"/>
  </cols>
  <sheetData>
    <row r="2" spans="2:8" x14ac:dyDescent="0.35">
      <c r="B2" t="s">
        <v>53</v>
      </c>
    </row>
    <row r="4" spans="2:8" x14ac:dyDescent="0.35">
      <c r="B4" s="5" t="s">
        <v>54</v>
      </c>
      <c r="C4" s="5"/>
      <c r="D4" s="5"/>
      <c r="E4" s="5"/>
      <c r="F4" s="5"/>
      <c r="G4" s="5"/>
      <c r="H4" s="5"/>
    </row>
    <row r="5" spans="2:8" x14ac:dyDescent="0.35">
      <c r="E5" s="5" t="s">
        <v>55</v>
      </c>
      <c r="F5" s="5"/>
      <c r="G5" s="5" t="s">
        <v>56</v>
      </c>
      <c r="H5" s="5"/>
    </row>
    <row r="6" spans="2:8" x14ac:dyDescent="0.35">
      <c r="B6" s="6" t="s">
        <v>42</v>
      </c>
      <c r="C6" s="6" t="s">
        <v>57</v>
      </c>
      <c r="D6" s="6" t="s">
        <v>58</v>
      </c>
      <c r="E6" s="6" t="s">
        <v>59</v>
      </c>
      <c r="F6" s="6" t="s">
        <v>60</v>
      </c>
      <c r="G6" s="6" t="s">
        <v>59</v>
      </c>
      <c r="H6" s="6" t="s">
        <v>60</v>
      </c>
    </row>
    <row r="7" spans="2:8" x14ac:dyDescent="0.35">
      <c r="B7" t="s">
        <v>36</v>
      </c>
      <c r="C7" s="3">
        <v>18736.8</v>
      </c>
      <c r="D7" s="3">
        <v>10.8</v>
      </c>
      <c r="E7" s="3">
        <v>0.35</v>
      </c>
      <c r="F7" s="3">
        <v>2.8000000000000001E-2</v>
      </c>
      <c r="G7" s="12">
        <v>70.825103999999996</v>
      </c>
      <c r="H7" s="12">
        <v>5.6660083199999995</v>
      </c>
    </row>
    <row r="8" spans="2:8" x14ac:dyDescent="0.35">
      <c r="B8" s="71" t="s">
        <v>61</v>
      </c>
      <c r="C8" s="4"/>
      <c r="D8" s="4"/>
      <c r="E8" s="4"/>
      <c r="F8" s="4"/>
      <c r="G8" s="59">
        <v>70.825103999999996</v>
      </c>
      <c r="H8" s="59">
        <v>5.6660083199999995</v>
      </c>
    </row>
    <row r="9" spans="2:8" x14ac:dyDescent="0.35">
      <c r="B9" s="5" t="s">
        <v>62</v>
      </c>
      <c r="C9" s="5"/>
      <c r="D9" s="5"/>
      <c r="E9" s="5"/>
      <c r="F9" s="5"/>
      <c r="G9" s="5"/>
      <c r="H9" s="5"/>
    </row>
    <row r="10" spans="2:8" x14ac:dyDescent="0.35">
      <c r="B10" s="3"/>
      <c r="C10" s="3"/>
      <c r="D10" s="3"/>
      <c r="E10" s="5" t="s">
        <v>55</v>
      </c>
      <c r="F10" s="5"/>
      <c r="G10" s="5" t="s">
        <v>56</v>
      </c>
      <c r="H10" s="5"/>
    </row>
    <row r="11" spans="2:8" x14ac:dyDescent="0.35">
      <c r="B11" s="6" t="s">
        <v>42</v>
      </c>
      <c r="C11" s="6" t="s">
        <v>63</v>
      </c>
      <c r="D11" s="6" t="s">
        <v>58</v>
      </c>
      <c r="E11" s="6" t="s">
        <v>59</v>
      </c>
      <c r="F11" s="6" t="s">
        <v>60</v>
      </c>
      <c r="G11" s="6" t="s">
        <v>59</v>
      </c>
      <c r="H11" s="6" t="s">
        <v>60</v>
      </c>
    </row>
    <row r="12" spans="2:8" x14ac:dyDescent="0.35">
      <c r="B12" s="58" t="s">
        <v>36</v>
      </c>
      <c r="C12" s="8">
        <v>46020</v>
      </c>
      <c r="D12" s="3">
        <v>10.8</v>
      </c>
      <c r="E12" s="3">
        <v>0.35</v>
      </c>
      <c r="F12" s="3">
        <v>2.8000000000000001E-2</v>
      </c>
      <c r="G12" s="12">
        <v>173.9556</v>
      </c>
      <c r="H12" s="12">
        <v>13.916448000000003</v>
      </c>
    </row>
    <row r="13" spans="2:8" x14ac:dyDescent="0.35">
      <c r="B13" s="71" t="s">
        <v>64</v>
      </c>
      <c r="C13" s="39"/>
      <c r="D13" s="4"/>
      <c r="E13" s="4"/>
      <c r="F13" s="4"/>
      <c r="G13" s="59">
        <v>173.9556</v>
      </c>
      <c r="H13" s="59">
        <v>13.916448000000003</v>
      </c>
    </row>
    <row r="14" spans="2:8" x14ac:dyDescent="0.35">
      <c r="B14" s="5" t="s">
        <v>65</v>
      </c>
      <c r="C14" s="5"/>
      <c r="D14" s="5"/>
      <c r="E14" s="5"/>
      <c r="F14" s="5"/>
      <c r="G14" s="5"/>
      <c r="H14" s="5"/>
    </row>
    <row r="15" spans="2:8" x14ac:dyDescent="0.35">
      <c r="C15" s="5" t="s">
        <v>66</v>
      </c>
      <c r="D15" s="5" t="s">
        <v>67</v>
      </c>
      <c r="E15" s="5" t="s">
        <v>68</v>
      </c>
      <c r="F15" s="3" t="s">
        <v>69</v>
      </c>
      <c r="G15" t="s">
        <v>70</v>
      </c>
    </row>
    <row r="16" spans="2:8" x14ac:dyDescent="0.35">
      <c r="C16" s="5" t="s">
        <v>71</v>
      </c>
      <c r="D16" s="5"/>
      <c r="E16" s="5"/>
      <c r="F16" s="3" t="s">
        <v>72</v>
      </c>
      <c r="G16" s="3" t="s">
        <v>73</v>
      </c>
    </row>
    <row r="17" spans="2:7" x14ac:dyDescent="0.35">
      <c r="B17" t="s">
        <v>74</v>
      </c>
      <c r="C17" s="48">
        <v>7.0825104E-2</v>
      </c>
      <c r="D17" s="48">
        <v>0.17395560000000002</v>
      </c>
      <c r="E17" s="48">
        <v>0.10313049600000002</v>
      </c>
      <c r="F17" s="60">
        <v>27741</v>
      </c>
      <c r="G17" s="52">
        <v>2860.9430895360006</v>
      </c>
    </row>
    <row r="18" spans="2:7" x14ac:dyDescent="0.35">
      <c r="B18" t="s">
        <v>75</v>
      </c>
      <c r="C18" s="48">
        <v>5.6660083199999997E-3</v>
      </c>
      <c r="D18" s="48">
        <v>1.3916448000000003E-2</v>
      </c>
      <c r="E18" s="48">
        <v>8.2504396800000025E-3</v>
      </c>
      <c r="F18" s="60">
        <v>222205</v>
      </c>
      <c r="G18" s="52">
        <v>1833.2889490944006</v>
      </c>
    </row>
    <row r="20" spans="2:7" x14ac:dyDescent="0.35">
      <c r="B20" s="47" t="s">
        <v>76</v>
      </c>
      <c r="C20" s="50">
        <v>190435.97714980671</v>
      </c>
      <c r="D20" s="51" t="s">
        <v>77</v>
      </c>
    </row>
    <row r="21" spans="2:7" x14ac:dyDescent="0.35">
      <c r="B21" t="s">
        <v>78</v>
      </c>
      <c r="C21" s="49">
        <v>0</v>
      </c>
    </row>
    <row r="22" spans="2:7" x14ac:dyDescent="0.35">
      <c r="B22" t="s">
        <v>79</v>
      </c>
      <c r="C22" s="49">
        <v>0</v>
      </c>
    </row>
    <row r="23" spans="2:7" x14ac:dyDescent="0.35">
      <c r="B23" t="s">
        <v>80</v>
      </c>
      <c r="C23" s="49">
        <v>0</v>
      </c>
    </row>
    <row r="24" spans="2:7" x14ac:dyDescent="0.35">
      <c r="B24" s="69" t="s">
        <v>81</v>
      </c>
      <c r="C24" s="70">
        <v>0</v>
      </c>
    </row>
    <row r="25" spans="2:7" x14ac:dyDescent="0.35">
      <c r="B25" s="67" t="s">
        <v>82</v>
      </c>
      <c r="C25" s="68">
        <v>190435.97714980671</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New guidance</vt:lpstr>
      <vt:lpstr>Trip generation</vt:lpstr>
      <vt:lpstr>New benchmarks</vt:lpstr>
      <vt:lpstr>Damage cost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Grossinho</dc:creator>
  <cp:keywords/>
  <dc:description/>
  <cp:lastModifiedBy>John Allum</cp:lastModifiedBy>
  <cp:revision/>
  <dcterms:created xsi:type="dcterms:W3CDTF">2018-10-08T15:51:35Z</dcterms:created>
  <dcterms:modified xsi:type="dcterms:W3CDTF">2024-07-19T15:02:51Z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a8edf35-91ea-44e1-afab-38c462b39a0c_Enabled">
    <vt:lpwstr>true</vt:lpwstr>
  </property>
  <property fmtid="{D5CDD505-2E9C-101B-9397-08002B2CF9AE}" pid="3" name="MSIP_Label_7a8edf35-91ea-44e1-afab-38c462b39a0c_SetDate">
    <vt:lpwstr>2024-07-19T15:02:28Z</vt:lpwstr>
  </property>
  <property fmtid="{D5CDD505-2E9C-101B-9397-08002B2CF9AE}" pid="4" name="MSIP_Label_7a8edf35-91ea-44e1-afab-38c462b39a0c_Method">
    <vt:lpwstr>Standard</vt:lpwstr>
  </property>
  <property fmtid="{D5CDD505-2E9C-101B-9397-08002B2CF9AE}" pid="5" name="MSIP_Label_7a8edf35-91ea-44e1-afab-38c462b39a0c_Name">
    <vt:lpwstr>Official</vt:lpwstr>
  </property>
  <property fmtid="{D5CDD505-2E9C-101B-9397-08002B2CF9AE}" pid="6" name="MSIP_Label_7a8edf35-91ea-44e1-afab-38c462b39a0c_SiteId">
    <vt:lpwstr>aaacb679-c381-48fb-b320-f9d581ee948f</vt:lpwstr>
  </property>
  <property fmtid="{D5CDD505-2E9C-101B-9397-08002B2CF9AE}" pid="7" name="MSIP_Label_7a8edf35-91ea-44e1-afab-38c462b39a0c_ActionId">
    <vt:lpwstr>a1d95567-0c35-4249-922b-ee4827d340ba</vt:lpwstr>
  </property>
  <property fmtid="{D5CDD505-2E9C-101B-9397-08002B2CF9AE}" pid="8" name="MSIP_Label_7a8edf35-91ea-44e1-afab-38c462b39a0c_ContentBits">
    <vt:lpwstr>0</vt:lpwstr>
  </property>
</Properties>
</file>